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<sst xmlns="http://schemas.openxmlformats.org/spreadsheetml/2006/main" uniqueCount="95">
  <si>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</si>
  <si>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</si>
  <si>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</si>
  <si>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</si>
  <si>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</si>
  <si>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</si>
  <si>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</si>
  <si>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</si>
  <si>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</si>
  <si>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</si>
  <si>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</si>
  <si>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</si>
  <si>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</si>
  <si>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</si>
  <si>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</si>
  <si>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</si>
  <si>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</si>
  <si>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</si>
  <si>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</si>
  <si>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</si>
  <si>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</si>
  <si>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</si>
  <si>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</si>
  <si>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</si>
  <si>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</si>
  <si>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12月</t>
  </si>
  <si>
    <t>ヘスティア</t>
  </si>
  <si>
    <t>最終更新日</t>
  </si>
  <si>
    <t>03月31日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</si>
  <si>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</si>
  <si>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</si>
  <si>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</si>
  <si>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</si>
  <si>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</si>
  <si>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</si>
  <si>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</si>
  <si>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</si>
  <si>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</si>
  <si>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</si>
  <si>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</si>
  <si>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</si>
  <si>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</si>
  <si>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</si>
  <si>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</si>
  <si>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</si>
  <si>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</si>
  <si>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</si>
  <si>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</si>
  <si>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</si>
  <si>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</si>
  <si>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</si>
  <si>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</si>
  <si>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</si>
  <si>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</si>
  <si>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</si>
  <si>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</si>
  <si>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</si>
  <si>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</si>
  <si>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</si>
  <si>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</si>
  <si>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</si>
  <si>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ad811</t>
  </si>
  <si>
    <t>大洋図書</t>
  </si>
  <si>
    <t>5P元祖</t>
  </si>
  <si>
    <t>lp07</t>
  </si>
  <si>
    <t>臨時増刊ラヴァーズ</t>
  </si>
  <si>
    <t>1C5P</t>
  </si>
  <si>
    <t>12月22日(木)</t>
  </si>
  <si>
    <t>ad812</t>
  </si>
  <si>
    <t>空電</t>
  </si>
  <si>
    <t>ad813</t>
  </si>
  <si>
    <t>徳間書店</t>
  </si>
  <si>
    <t>DVD-袋専用セリフアレンジ黒-ヘスティア</t>
  </si>
  <si>
    <t>アサヒ芸能.4W火</t>
  </si>
  <si>
    <t>DVD袋裏4C</t>
  </si>
  <si>
    <t>12月27日(火)</t>
  </si>
  <si>
    <t>ad814</t>
  </si>
  <si>
    <t>雑誌 TOTAL</t>
  </si>
  <si>
    <t>●DVD 広告</t>
  </si>
  <si>
    <t>pa597</t>
  </si>
  <si>
    <t>文友舎</t>
  </si>
  <si>
    <t>DVD漫画きよし</t>
  </si>
  <si>
    <t>毎月売</t>
  </si>
  <si>
    <t>EXCITING MAX!SPECIAL</t>
  </si>
  <si>
    <t>DVD袋裏1C+コンテンツ枠</t>
  </si>
  <si>
    <t>12月09日(金)</t>
  </si>
  <si>
    <t>pa598</t>
  </si>
  <si>
    <t>pa599</t>
  </si>
  <si>
    <t>三和出版</t>
  </si>
  <si>
    <t>DVD4コマ-ヘスティア</t>
  </si>
  <si>
    <t>A4変形、CVS、860円</t>
  </si>
  <si>
    <t>MEN'S DVD SEXY</t>
  </si>
  <si>
    <t>DVD袋表4C</t>
  </si>
  <si>
    <t>pa600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</si>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</sst>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150000</v>
      </c>
      <c r="E6" s="81">
        <v>315</v>
      </c>
      <c r="F6" s="81">
        <v>128</v>
      </c>
      <c r="G6" s="81">
        <v>342</v>
      </c>
      <c r="H6" s="91">
        <v>67</v>
      </c>
      <c r="I6" s="92">
        <v>1</v>
      </c>
      <c r="J6" s="145">
        <f>H6+I6</f>
        <v>68</v>
      </c>
      <c r="K6" s="82">
        <f>IFERROR(J6/G6,"-")</f>
        <v>0.19883040935673</v>
      </c>
      <c r="L6" s="81">
        <v>9</v>
      </c>
      <c r="M6" s="81">
        <v>12</v>
      </c>
      <c r="N6" s="82">
        <f>IFERROR(L6/J6,"-")</f>
        <v>0.13235294117647</v>
      </c>
      <c r="O6" s="83">
        <f>IFERROR(D6/J6,"-")</f>
        <v>2205.8823529412</v>
      </c>
      <c r="P6" s="84">
        <v>10</v>
      </c>
      <c r="Q6" s="82">
        <f>IFERROR(P6/J6,"-")</f>
        <v>0.14705882352941</v>
      </c>
      <c r="R6" s="200">
        <v>362000</v>
      </c>
      <c r="S6" s="201">
        <f>IFERROR(R6/J6,"-")</f>
        <v>5323.5294117647</v>
      </c>
      <c r="T6" s="201">
        <f>IFERROR(R6/P6,"-")</f>
        <v>36200</v>
      </c>
      <c r="U6" s="195">
        <f>IFERROR(R6-D6,"-")</f>
        <v>212000</v>
      </c>
      <c r="V6" s="85">
        <f>R6/D6</f>
        <v>2.4133333333333</v>
      </c>
      <c r="W6" s="79"/>
      <c r="X6" s="144"/>
    </row>
    <row r="7" spans="1:24">
      <c r="A7" s="80"/>
      <c r="B7" s="86" t="s">
        <v>24</v>
      </c>
      <c r="C7" s="86">
        <v>4</v>
      </c>
      <c r="D7" s="195">
        <v>225000</v>
      </c>
      <c r="E7" s="81">
        <v>413</v>
      </c>
      <c r="F7" s="81">
        <v>222</v>
      </c>
      <c r="G7" s="81">
        <v>593</v>
      </c>
      <c r="H7" s="91">
        <v>118</v>
      </c>
      <c r="I7" s="92">
        <v>2</v>
      </c>
      <c r="J7" s="145">
        <f>H7+I7</f>
        <v>120</v>
      </c>
      <c r="K7" s="82">
        <f>IFERROR(J7/G7,"-")</f>
        <v>0.20236087689713</v>
      </c>
      <c r="L7" s="81">
        <v>6</v>
      </c>
      <c r="M7" s="81">
        <v>25</v>
      </c>
      <c r="N7" s="82">
        <f>IFERROR(L7/J7,"-")</f>
        <v>0.05</v>
      </c>
      <c r="O7" s="83">
        <f>IFERROR(D7/J7,"-")</f>
        <v>1875</v>
      </c>
      <c r="P7" s="84">
        <v>3</v>
      </c>
      <c r="Q7" s="82">
        <f>IFERROR(P7/J7,"-")</f>
        <v>0.025</v>
      </c>
      <c r="R7" s="200">
        <v>281000</v>
      </c>
      <c r="S7" s="201">
        <f>IFERROR(R7/J7,"-")</f>
        <v>2341.6666666667</v>
      </c>
      <c r="T7" s="201">
        <f>IFERROR(R7/P7,"-")</f>
        <v>93666.666666667</v>
      </c>
      <c r="U7" s="195">
        <f>IFERROR(R7-D7,"-")</f>
        <v>56000</v>
      </c>
      <c r="V7" s="85">
        <f>R7/D7</f>
        <v>1.2488888888889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375000</v>
      </c>
      <c r="E10" s="41">
        <f>SUM(E6:E8)</f>
        <v>728</v>
      </c>
      <c r="F10" s="41">
        <f>SUM(F6:F8)</f>
        <v>350</v>
      </c>
      <c r="G10" s="41">
        <f>SUM(G6:G8)</f>
        <v>935</v>
      </c>
      <c r="H10" s="41">
        <f>SUM(H6:H8)</f>
        <v>185</v>
      </c>
      <c r="I10" s="41">
        <f>SUM(I6:I8)</f>
        <v>3</v>
      </c>
      <c r="J10" s="41">
        <f>SUM(J6:J8)</f>
        <v>188</v>
      </c>
      <c r="K10" s="42">
        <f>IFERROR(J10/G10,"-")</f>
        <v>0.20106951871658</v>
      </c>
      <c r="L10" s="78">
        <f>SUM(L6:L8)</f>
        <v>15</v>
      </c>
      <c r="M10" s="78">
        <f>SUM(M6:M8)</f>
        <v>37</v>
      </c>
      <c r="N10" s="42">
        <f>IFERROR(L10/J10,"-")</f>
        <v>0.079787234042553</v>
      </c>
      <c r="O10" s="43">
        <f>IFERROR(D10/J10,"-")</f>
        <v>1994.6808510638</v>
      </c>
      <c r="P10" s="44">
        <f>SUM(P6:P8)</f>
        <v>13</v>
      </c>
      <c r="Q10" s="42">
        <f>IFERROR(P10/J10,"-")</f>
        <v>0.069148936170213</v>
      </c>
      <c r="R10" s="45">
        <f>SUM(R6:R8)</f>
        <v>643000</v>
      </c>
      <c r="S10" s="45">
        <f>IFERROR(R10/J10,"-")</f>
        <v>3420.2127659574</v>
      </c>
      <c r="T10" s="45">
        <f>IFERROR(R10/P10,"-")</f>
        <v>49461.538461538</v>
      </c>
      <c r="U10" s="46">
        <f>SUM(U6:U8)</f>
        <v>268000</v>
      </c>
      <c r="V10" s="47">
        <f>IFERROR(R10/D10,"-")</f>
        <v>1.7146666666667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0.88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75000</v>
      </c>
      <c r="K6" s="81">
        <v>14</v>
      </c>
      <c r="L6" s="81">
        <v>0</v>
      </c>
      <c r="M6" s="81">
        <v>45</v>
      </c>
      <c r="N6" s="91">
        <v>6</v>
      </c>
      <c r="O6" s="92">
        <v>0</v>
      </c>
      <c r="P6" s="93">
        <f>N6+O6</f>
        <v>6</v>
      </c>
      <c r="Q6" s="82">
        <f>IFERROR(P6/M6,"-")</f>
        <v>0.13333333333333</v>
      </c>
      <c r="R6" s="81">
        <v>1</v>
      </c>
      <c r="S6" s="81">
        <v>2</v>
      </c>
      <c r="T6" s="82">
        <f>IFERROR(S6/(O6+P6),"-")</f>
        <v>0.33333333333333</v>
      </c>
      <c r="U6" s="182">
        <f>IFERROR(J6/SUM(P6:P7),"-")</f>
        <v>2586.2068965517</v>
      </c>
      <c r="V6" s="84">
        <v>2</v>
      </c>
      <c r="W6" s="82">
        <f>IF(P6=0,"-",V6/P6)</f>
        <v>0.33333333333333</v>
      </c>
      <c r="X6" s="186">
        <v>15000</v>
      </c>
      <c r="Y6" s="187">
        <f>IFERROR(X6/P6,"-")</f>
        <v>2500</v>
      </c>
      <c r="Z6" s="187">
        <f>IFERROR(X6/V6,"-")</f>
        <v>7500</v>
      </c>
      <c r="AA6" s="188">
        <f>SUM(X6:X7)-SUM(J6:J7)</f>
        <v>-9000</v>
      </c>
      <c r="AB6" s="85">
        <f>SUM(X6:X7)/SUM(J6:J7)</f>
        <v>0.88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0.16666666666667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0.33333333333333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0.33333333333333</v>
      </c>
      <c r="BG6" s="112">
        <v>1</v>
      </c>
      <c r="BH6" s="114">
        <f>IFERROR(BG6/BE6,"-")</f>
        <v>0.5</v>
      </c>
      <c r="BI6" s="115">
        <v>5000</v>
      </c>
      <c r="BJ6" s="116">
        <f>IFERROR(BI6/BE6,"-")</f>
        <v>2500</v>
      </c>
      <c r="BK6" s="117">
        <v>1</v>
      </c>
      <c r="BL6" s="117"/>
      <c r="BM6" s="117"/>
      <c r="BN6" s="119">
        <v>1</v>
      </c>
      <c r="BO6" s="120">
        <f>IF(P6=0,"",IF(BN6=0,"",(BN6/P6)))</f>
        <v>0.16666666666667</v>
      </c>
      <c r="BP6" s="121">
        <v>1</v>
      </c>
      <c r="BQ6" s="122">
        <f>IFERROR(BP6/BN6,"-")</f>
        <v>1</v>
      </c>
      <c r="BR6" s="123">
        <v>10000</v>
      </c>
      <c r="BS6" s="124">
        <f>IFERROR(BR6/BN6,"-")</f>
        <v>10000</v>
      </c>
      <c r="BT6" s="125">
        <v>1</v>
      </c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15000</v>
      </c>
      <c r="CQ6" s="141">
        <v>10000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127</v>
      </c>
      <c r="L7" s="81">
        <v>71</v>
      </c>
      <c r="M7" s="81">
        <v>60</v>
      </c>
      <c r="N7" s="91">
        <v>22</v>
      </c>
      <c r="O7" s="92">
        <v>1</v>
      </c>
      <c r="P7" s="93">
        <f>N7+O7</f>
        <v>23</v>
      </c>
      <c r="Q7" s="82">
        <f>IFERROR(P7/M7,"-")</f>
        <v>0.38333333333333</v>
      </c>
      <c r="R7" s="81">
        <v>4</v>
      </c>
      <c r="S7" s="81">
        <v>3</v>
      </c>
      <c r="T7" s="82">
        <f>IFERROR(S7/(O7+P7),"-")</f>
        <v>0.125</v>
      </c>
      <c r="U7" s="182"/>
      <c r="V7" s="84">
        <v>2</v>
      </c>
      <c r="W7" s="82">
        <f>IF(P7=0,"-",V7/P7)</f>
        <v>0.08695652173913</v>
      </c>
      <c r="X7" s="186">
        <v>51000</v>
      </c>
      <c r="Y7" s="187">
        <f>IFERROR(X7/P7,"-")</f>
        <v>2217.3913043478</v>
      </c>
      <c r="Z7" s="187">
        <f>IFERROR(X7/V7,"-")</f>
        <v>25500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0.043478260869565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9</v>
      </c>
      <c r="BF7" s="113">
        <f>IF(P7=0,"",IF(BE7=0,"",(BE7/P7)))</f>
        <v>0.39130434782609</v>
      </c>
      <c r="BG7" s="112">
        <v>1</v>
      </c>
      <c r="BH7" s="114">
        <f>IFERROR(BG7/BE7,"-")</f>
        <v>0.11111111111111</v>
      </c>
      <c r="BI7" s="115">
        <v>3000</v>
      </c>
      <c r="BJ7" s="116">
        <f>IFERROR(BI7/BE7,"-")</f>
        <v>333.33333333333</v>
      </c>
      <c r="BK7" s="117">
        <v>1</v>
      </c>
      <c r="BL7" s="117"/>
      <c r="BM7" s="117"/>
      <c r="BN7" s="119">
        <v>9</v>
      </c>
      <c r="BO7" s="120">
        <f>IF(P7=0,"",IF(BN7=0,"",(BN7/P7)))</f>
        <v>0.39130434782609</v>
      </c>
      <c r="BP7" s="121">
        <v>3</v>
      </c>
      <c r="BQ7" s="122">
        <f>IFERROR(BP7/BN7,"-")</f>
        <v>0.33333333333333</v>
      </c>
      <c r="BR7" s="123">
        <v>84000</v>
      </c>
      <c r="BS7" s="124">
        <f>IFERROR(BR7/BN7,"-")</f>
        <v>9333.3333333333</v>
      </c>
      <c r="BT7" s="125">
        <v>1</v>
      </c>
      <c r="BU7" s="125"/>
      <c r="BV7" s="125">
        <v>2</v>
      </c>
      <c r="BW7" s="126">
        <v>4</v>
      </c>
      <c r="BX7" s="127">
        <f>IF(P7=0,"",IF(BW7=0,"",(BW7/P7)))</f>
        <v>0.17391304347826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51000</v>
      </c>
      <c r="CQ7" s="141">
        <v>43000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3.9466666666667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74</v>
      </c>
      <c r="I8" s="90" t="s">
        <v>75</v>
      </c>
      <c r="J8" s="188">
        <v>75000</v>
      </c>
      <c r="K8" s="81">
        <v>56</v>
      </c>
      <c r="L8" s="81">
        <v>0</v>
      </c>
      <c r="M8" s="81">
        <v>170</v>
      </c>
      <c r="N8" s="91">
        <v>24</v>
      </c>
      <c r="O8" s="92">
        <v>0</v>
      </c>
      <c r="P8" s="93">
        <f>N8+O8</f>
        <v>24</v>
      </c>
      <c r="Q8" s="82">
        <f>IFERROR(P8/M8,"-")</f>
        <v>0.14117647058824</v>
      </c>
      <c r="R8" s="81">
        <v>0</v>
      </c>
      <c r="S8" s="81">
        <v>6</v>
      </c>
      <c r="T8" s="82">
        <f>IFERROR(S8/(O8+P8),"-")</f>
        <v>0.25</v>
      </c>
      <c r="U8" s="182">
        <f>IFERROR(J8/SUM(P8:P9),"-")</f>
        <v>1923.0769230769</v>
      </c>
      <c r="V8" s="84">
        <v>2</v>
      </c>
      <c r="W8" s="82">
        <f>IF(P8=0,"-",V8/P8)</f>
        <v>0.083333333333333</v>
      </c>
      <c r="X8" s="186">
        <v>12000</v>
      </c>
      <c r="Y8" s="187">
        <f>IFERROR(X8/P8,"-")</f>
        <v>500</v>
      </c>
      <c r="Z8" s="187">
        <f>IFERROR(X8/V8,"-")</f>
        <v>6000</v>
      </c>
      <c r="AA8" s="188">
        <f>SUM(X8:X9)-SUM(J8:J9)</f>
        <v>221000</v>
      </c>
      <c r="AB8" s="85">
        <f>SUM(X8:X9)/SUM(J8:J9)</f>
        <v>3.9466666666667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6</v>
      </c>
      <c r="AN8" s="101">
        <f>IF(P8=0,"",IF(AM8=0,"",(AM8/P8)))</f>
        <v>0.25</v>
      </c>
      <c r="AO8" s="100">
        <v>1</v>
      </c>
      <c r="AP8" s="102">
        <f>IFERROR(AP8/AM8,"-")</f>
        <v>0</v>
      </c>
      <c r="AQ8" s="103">
        <v>7000</v>
      </c>
      <c r="AR8" s="104">
        <f>IFERROR(AQ8/AM8,"-")</f>
        <v>1166.6666666667</v>
      </c>
      <c r="AS8" s="105"/>
      <c r="AT8" s="105">
        <v>1</v>
      </c>
      <c r="AU8" s="105"/>
      <c r="AV8" s="106">
        <v>3</v>
      </c>
      <c r="AW8" s="107">
        <f>IF(P8=0,"",IF(AV8=0,"",(AV8/P8)))</f>
        <v>0.125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6</v>
      </c>
      <c r="BF8" s="113">
        <f>IF(P8=0,"",IF(BE8=0,"",(BE8/P8)))</f>
        <v>0.25</v>
      </c>
      <c r="BG8" s="112">
        <v>1</v>
      </c>
      <c r="BH8" s="114">
        <f>IFERROR(BG8/BE8,"-")</f>
        <v>0.16666666666667</v>
      </c>
      <c r="BI8" s="115">
        <v>5000</v>
      </c>
      <c r="BJ8" s="116">
        <f>IFERROR(BI8/BE8,"-")</f>
        <v>833.33333333333</v>
      </c>
      <c r="BK8" s="117">
        <v>1</v>
      </c>
      <c r="BL8" s="117"/>
      <c r="BM8" s="117"/>
      <c r="BN8" s="119">
        <v>3</v>
      </c>
      <c r="BO8" s="120">
        <f>IF(P8=0,"",IF(BN8=0,"",(BN8/P8)))</f>
        <v>0.125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5</v>
      </c>
      <c r="BX8" s="127">
        <f>IF(P8=0,"",IF(BW8=0,"",(BW8/P8)))</f>
        <v>0.20833333333333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>
        <v>1</v>
      </c>
      <c r="CG8" s="134">
        <f>IF(P8=0,"",IF(CF8=0,"",(CF8/P8)))</f>
        <v>0.041666666666667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2</v>
      </c>
      <c r="CP8" s="141">
        <v>12000</v>
      </c>
      <c r="CQ8" s="141">
        <v>7000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118</v>
      </c>
      <c r="L9" s="81">
        <v>57</v>
      </c>
      <c r="M9" s="81">
        <v>67</v>
      </c>
      <c r="N9" s="91">
        <v>15</v>
      </c>
      <c r="O9" s="92">
        <v>0</v>
      </c>
      <c r="P9" s="93">
        <f>N9+O9</f>
        <v>15</v>
      </c>
      <c r="Q9" s="82">
        <f>IFERROR(P9/M9,"-")</f>
        <v>0.22388059701493</v>
      </c>
      <c r="R9" s="81">
        <v>4</v>
      </c>
      <c r="S9" s="81">
        <v>1</v>
      </c>
      <c r="T9" s="82">
        <f>IFERROR(S9/(O9+P9),"-")</f>
        <v>0.066666666666667</v>
      </c>
      <c r="U9" s="182"/>
      <c r="V9" s="84">
        <v>4</v>
      </c>
      <c r="W9" s="82">
        <f>IF(P9=0,"-",V9/P9)</f>
        <v>0.26666666666667</v>
      </c>
      <c r="X9" s="186">
        <v>284000</v>
      </c>
      <c r="Y9" s="187">
        <f>IFERROR(X9/P9,"-")</f>
        <v>18933.333333333</v>
      </c>
      <c r="Z9" s="187">
        <f>IFERROR(X9/V9,"-")</f>
        <v>71000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2</v>
      </c>
      <c r="AN9" s="101">
        <f>IF(P9=0,"",IF(AM9=0,"",(AM9/P9)))</f>
        <v>0.13333333333333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2</v>
      </c>
      <c r="BF9" s="113">
        <f>IF(P9=0,"",IF(BE9=0,"",(BE9/P9)))</f>
        <v>0.13333333333333</v>
      </c>
      <c r="BG9" s="112">
        <v>1</v>
      </c>
      <c r="BH9" s="114">
        <f>IFERROR(BG9/BE9,"-")</f>
        <v>0.5</v>
      </c>
      <c r="BI9" s="115">
        <v>6000</v>
      </c>
      <c r="BJ9" s="116">
        <f>IFERROR(BI9/BE9,"-")</f>
        <v>3000</v>
      </c>
      <c r="BK9" s="117"/>
      <c r="BL9" s="117">
        <v>1</v>
      </c>
      <c r="BM9" s="117"/>
      <c r="BN9" s="119">
        <v>4</v>
      </c>
      <c r="BO9" s="120">
        <f>IF(P9=0,"",IF(BN9=0,"",(BN9/P9)))</f>
        <v>0.26666666666667</v>
      </c>
      <c r="BP9" s="121">
        <v>1</v>
      </c>
      <c r="BQ9" s="122">
        <f>IFERROR(BP9/BN9,"-")</f>
        <v>0.25</v>
      </c>
      <c r="BR9" s="123">
        <v>20000</v>
      </c>
      <c r="BS9" s="124">
        <f>IFERROR(BR9/BN9,"-")</f>
        <v>5000</v>
      </c>
      <c r="BT9" s="125"/>
      <c r="BU9" s="125"/>
      <c r="BV9" s="125">
        <v>1</v>
      </c>
      <c r="BW9" s="126">
        <v>3</v>
      </c>
      <c r="BX9" s="127">
        <f>IF(P9=0,"",IF(BW9=0,"",(BW9/P9)))</f>
        <v>0.2</v>
      </c>
      <c r="BY9" s="128">
        <v>1</v>
      </c>
      <c r="BZ9" s="129">
        <f>IFERROR(BY9/BW9,"-")</f>
        <v>0.33333333333333</v>
      </c>
      <c r="CA9" s="130">
        <v>13000</v>
      </c>
      <c r="CB9" s="131">
        <f>IFERROR(CA9/BW9,"-")</f>
        <v>4333.3333333333</v>
      </c>
      <c r="CC9" s="132"/>
      <c r="CD9" s="132"/>
      <c r="CE9" s="132">
        <v>1</v>
      </c>
      <c r="CF9" s="133">
        <v>4</v>
      </c>
      <c r="CG9" s="134">
        <f>IF(P9=0,"",IF(CF9=0,"",(CF9/P9)))</f>
        <v>0.26666666666667</v>
      </c>
      <c r="CH9" s="135">
        <v>1</v>
      </c>
      <c r="CI9" s="136">
        <f>IFERROR(CH9/CF9,"-")</f>
        <v>0.25</v>
      </c>
      <c r="CJ9" s="137">
        <v>245000</v>
      </c>
      <c r="CK9" s="138">
        <f>IFERROR(CJ9/CF9,"-")</f>
        <v>61250</v>
      </c>
      <c r="CL9" s="139"/>
      <c r="CM9" s="139"/>
      <c r="CN9" s="139">
        <v>1</v>
      </c>
      <c r="CO9" s="140">
        <v>4</v>
      </c>
      <c r="CP9" s="141">
        <v>284000</v>
      </c>
      <c r="CQ9" s="141">
        <v>245000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2.4133333333333</v>
      </c>
      <c r="B12" s="39"/>
      <c r="C12" s="39"/>
      <c r="D12" s="39"/>
      <c r="E12" s="39"/>
      <c r="F12" s="39"/>
      <c r="G12" s="40" t="s">
        <v>77</v>
      </c>
      <c r="H12" s="40"/>
      <c r="I12" s="40"/>
      <c r="J12" s="190">
        <f>SUM(J6:J11)</f>
        <v>150000</v>
      </c>
      <c r="K12" s="41">
        <f>SUM(K6:K11)</f>
        <v>315</v>
      </c>
      <c r="L12" s="41">
        <f>SUM(L6:L11)</f>
        <v>128</v>
      </c>
      <c r="M12" s="41">
        <f>SUM(M6:M11)</f>
        <v>342</v>
      </c>
      <c r="N12" s="41">
        <f>SUM(N6:N11)</f>
        <v>67</v>
      </c>
      <c r="O12" s="41">
        <f>SUM(O6:O11)</f>
        <v>1</v>
      </c>
      <c r="P12" s="41">
        <f>SUM(P6:P11)</f>
        <v>68</v>
      </c>
      <c r="Q12" s="42">
        <f>IFERROR(P12/M12,"-")</f>
        <v>0.19883040935673</v>
      </c>
      <c r="R12" s="78">
        <f>SUM(R6:R11)</f>
        <v>9</v>
      </c>
      <c r="S12" s="78">
        <f>SUM(S6:S11)</f>
        <v>12</v>
      </c>
      <c r="T12" s="42">
        <f>IFERROR(R12/P12,"-")</f>
        <v>0.13235294117647</v>
      </c>
      <c r="U12" s="184">
        <f>IFERROR(J12/P12,"-")</f>
        <v>2205.8823529412</v>
      </c>
      <c r="V12" s="44">
        <f>SUM(V6:V11)</f>
        <v>10</v>
      </c>
      <c r="W12" s="42">
        <f>IFERROR(V12/P12,"-")</f>
        <v>0.14705882352941</v>
      </c>
      <c r="X12" s="190">
        <f>SUM(X6:X11)</f>
        <v>362000</v>
      </c>
      <c r="Y12" s="190">
        <f>IFERROR(X12/P12,"-")</f>
        <v>5323.5294117647</v>
      </c>
      <c r="Z12" s="190">
        <f>IFERROR(X12/V12,"-")</f>
        <v>36200</v>
      </c>
      <c r="AA12" s="190">
        <f>X12-J12</f>
        <v>212000</v>
      </c>
      <c r="AB12" s="47">
        <f>X12/J12</f>
        <v>2.4133333333333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78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2.248</v>
      </c>
      <c r="B6" s="203" t="s">
        <v>79</v>
      </c>
      <c r="C6" s="203" t="s">
        <v>80</v>
      </c>
      <c r="D6" s="203" t="s">
        <v>81</v>
      </c>
      <c r="E6" s="203" t="s">
        <v>82</v>
      </c>
      <c r="F6" s="203" t="s">
        <v>64</v>
      </c>
      <c r="G6" s="203" t="s">
        <v>83</v>
      </c>
      <c r="H6" s="90" t="s">
        <v>84</v>
      </c>
      <c r="I6" s="90" t="s">
        <v>85</v>
      </c>
      <c r="J6" s="188">
        <v>125000</v>
      </c>
      <c r="K6" s="81">
        <v>32</v>
      </c>
      <c r="L6" s="81">
        <v>0</v>
      </c>
      <c r="M6" s="81">
        <v>158</v>
      </c>
      <c r="N6" s="91">
        <v>20</v>
      </c>
      <c r="O6" s="92">
        <v>0</v>
      </c>
      <c r="P6" s="93">
        <f>N6+O6</f>
        <v>20</v>
      </c>
      <c r="Q6" s="82">
        <f>IFERROR(P6/M6,"-")</f>
        <v>0.12658227848101</v>
      </c>
      <c r="R6" s="81">
        <v>0</v>
      </c>
      <c r="S6" s="81">
        <v>8</v>
      </c>
      <c r="T6" s="82">
        <f>IFERROR(S6/(O6+P6),"-")</f>
        <v>0.4</v>
      </c>
      <c r="U6" s="182">
        <f>IFERROR(J6/SUM(P6:P7),"-")</f>
        <v>1582.2784810127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156000</v>
      </c>
      <c r="AB6" s="85">
        <f>SUM(X6:X7)/SUM(J6:J7)</f>
        <v>2.248</v>
      </c>
      <c r="AC6" s="79"/>
      <c r="AD6" s="94">
        <v>1</v>
      </c>
      <c r="AE6" s="95">
        <f>IF(P6=0,"",IF(AD6=0,"",(AD6/P6)))</f>
        <v>0.05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8</v>
      </c>
      <c r="AN6" s="101">
        <f>IF(P6=0,"",IF(AM6=0,"",(AM6/P6)))</f>
        <v>0.4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4</v>
      </c>
      <c r="BF6" s="113">
        <f>IF(P6=0,"",IF(BE6=0,"",(BE6/P6)))</f>
        <v>0.2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5</v>
      </c>
      <c r="BO6" s="120">
        <f>IF(P6=0,"",IF(BN6=0,"",(BN6/P6)))</f>
        <v>0.25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86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223</v>
      </c>
      <c r="L7" s="81">
        <v>155</v>
      </c>
      <c r="M7" s="81">
        <v>145</v>
      </c>
      <c r="N7" s="91">
        <v>58</v>
      </c>
      <c r="O7" s="92">
        <v>1</v>
      </c>
      <c r="P7" s="93">
        <f>N7+O7</f>
        <v>59</v>
      </c>
      <c r="Q7" s="82">
        <f>IFERROR(P7/M7,"-")</f>
        <v>0.40689655172414</v>
      </c>
      <c r="R7" s="81">
        <v>3</v>
      </c>
      <c r="S7" s="81">
        <v>11</v>
      </c>
      <c r="T7" s="82">
        <f>IFERROR(S7/(O7+P7),"-")</f>
        <v>0.18333333333333</v>
      </c>
      <c r="U7" s="182"/>
      <c r="V7" s="84">
        <v>3</v>
      </c>
      <c r="W7" s="82">
        <f>IF(P7=0,"-",V7/P7)</f>
        <v>0.050847457627119</v>
      </c>
      <c r="X7" s="186">
        <v>281000</v>
      </c>
      <c r="Y7" s="187">
        <f>IFERROR(X7/P7,"-")</f>
        <v>4762.7118644068</v>
      </c>
      <c r="Z7" s="187">
        <f>IFERROR(X7/V7,"-")</f>
        <v>93666.666666667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15</v>
      </c>
      <c r="AN7" s="101">
        <f>IF(P7=0,"",IF(AM7=0,"",(AM7/P7)))</f>
        <v>0.25423728813559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6</v>
      </c>
      <c r="AW7" s="107">
        <f>IF(P7=0,"",IF(AV7=0,"",(AV7/P7)))</f>
        <v>0.10169491525424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11</v>
      </c>
      <c r="BF7" s="113">
        <f>IF(P7=0,"",IF(BE7=0,"",(BE7/P7)))</f>
        <v>0.1864406779661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15</v>
      </c>
      <c r="BO7" s="120">
        <f>IF(P7=0,"",IF(BN7=0,"",(BN7/P7)))</f>
        <v>0.25423728813559</v>
      </c>
      <c r="BP7" s="121">
        <v>2</v>
      </c>
      <c r="BQ7" s="122">
        <f>IFERROR(BP7/BN7,"-")</f>
        <v>0.13333333333333</v>
      </c>
      <c r="BR7" s="123">
        <v>273000</v>
      </c>
      <c r="BS7" s="124">
        <f>IFERROR(BR7/BN7,"-")</f>
        <v>18200</v>
      </c>
      <c r="BT7" s="125"/>
      <c r="BU7" s="125">
        <v>1</v>
      </c>
      <c r="BV7" s="125">
        <v>1</v>
      </c>
      <c r="BW7" s="126">
        <v>10</v>
      </c>
      <c r="BX7" s="127">
        <f>IF(P7=0,"",IF(BW7=0,"",(BW7/P7)))</f>
        <v>0.16949152542373</v>
      </c>
      <c r="BY7" s="128">
        <v>2</v>
      </c>
      <c r="BZ7" s="129">
        <f>IFERROR(BY7/BW7,"-")</f>
        <v>0.2</v>
      </c>
      <c r="CA7" s="130">
        <v>14000</v>
      </c>
      <c r="CB7" s="131">
        <f>IFERROR(CA7/BW7,"-")</f>
        <v>1400</v>
      </c>
      <c r="CC7" s="132"/>
      <c r="CD7" s="132">
        <v>2</v>
      </c>
      <c r="CE7" s="132"/>
      <c r="CF7" s="133">
        <v>2</v>
      </c>
      <c r="CG7" s="134">
        <f>IF(P7=0,"",IF(CF7=0,"",(CF7/P7)))</f>
        <v>0.033898305084746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3</v>
      </c>
      <c r="CP7" s="141">
        <v>281000</v>
      </c>
      <c r="CQ7" s="141">
        <v>258000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</v>
      </c>
      <c r="B8" s="203" t="s">
        <v>87</v>
      </c>
      <c r="C8" s="203" t="s">
        <v>88</v>
      </c>
      <c r="D8" s="203" t="s">
        <v>89</v>
      </c>
      <c r="E8" s="203" t="s">
        <v>90</v>
      </c>
      <c r="F8" s="203" t="s">
        <v>64</v>
      </c>
      <c r="G8" s="203" t="s">
        <v>91</v>
      </c>
      <c r="H8" s="90" t="s">
        <v>92</v>
      </c>
      <c r="I8" s="90" t="s">
        <v>75</v>
      </c>
      <c r="J8" s="188">
        <v>100000</v>
      </c>
      <c r="K8" s="81">
        <v>54</v>
      </c>
      <c r="L8" s="81">
        <v>0</v>
      </c>
      <c r="M8" s="81">
        <v>191</v>
      </c>
      <c r="N8" s="91">
        <v>23</v>
      </c>
      <c r="O8" s="92">
        <v>1</v>
      </c>
      <c r="P8" s="93">
        <f>N8+O8</f>
        <v>24</v>
      </c>
      <c r="Q8" s="82">
        <f>IFERROR(P8/M8,"-")</f>
        <v>0.12565445026178</v>
      </c>
      <c r="R8" s="81">
        <v>1</v>
      </c>
      <c r="S8" s="81">
        <v>4</v>
      </c>
      <c r="T8" s="82">
        <f>IFERROR(S8/(O8+P8),"-")</f>
        <v>0.16</v>
      </c>
      <c r="U8" s="182">
        <f>IFERROR(J8/SUM(P8:P9),"-")</f>
        <v>2439.0243902439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-100000</v>
      </c>
      <c r="AB8" s="85">
        <f>SUM(X8:X9)/SUM(J8:J9)</f>
        <v>0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12</v>
      </c>
      <c r="AN8" s="101">
        <f>IF(P8=0,"",IF(AM8=0,"",(AM8/P8)))</f>
        <v>0.5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2</v>
      </c>
      <c r="AW8" s="107">
        <f>IF(P8=0,"",IF(AV8=0,"",(AV8/P8)))</f>
        <v>0.083333333333333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2</v>
      </c>
      <c r="BF8" s="113">
        <f>IF(P8=0,"",IF(BE8=0,"",(BE8/P8)))</f>
        <v>0.083333333333333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5</v>
      </c>
      <c r="BO8" s="120">
        <f>IF(P8=0,"",IF(BN8=0,"",(BN8/P8)))</f>
        <v>0.20833333333333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2</v>
      </c>
      <c r="BX8" s="127">
        <f>IF(P8=0,"",IF(BW8=0,"",(BW8/P8)))</f>
        <v>0.083333333333333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>
        <v>1</v>
      </c>
      <c r="CG8" s="134">
        <f>IF(P8=0,"",IF(CF8=0,"",(CF8/P8)))</f>
        <v>0.041666666666667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93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104</v>
      </c>
      <c r="L9" s="81">
        <v>67</v>
      </c>
      <c r="M9" s="81">
        <v>99</v>
      </c>
      <c r="N9" s="91">
        <v>17</v>
      </c>
      <c r="O9" s="92">
        <v>0</v>
      </c>
      <c r="P9" s="93">
        <f>N9+O9</f>
        <v>17</v>
      </c>
      <c r="Q9" s="82">
        <f>IFERROR(P9/M9,"-")</f>
        <v>0.17171717171717</v>
      </c>
      <c r="R9" s="81">
        <v>2</v>
      </c>
      <c r="S9" s="81">
        <v>2</v>
      </c>
      <c r="T9" s="82">
        <f>IFERROR(S9/(O9+P9),"-")</f>
        <v>0.11764705882353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8</v>
      </c>
      <c r="AN9" s="101">
        <f>IF(P9=0,"",IF(AM9=0,"",(AM9/P9)))</f>
        <v>0.47058823529412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0.058823529411765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4</v>
      </c>
      <c r="BF9" s="113">
        <f>IF(P9=0,"",IF(BE9=0,"",(BE9/P9)))</f>
        <v>0.23529411764706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0.058823529411765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2</v>
      </c>
      <c r="BX9" s="127">
        <f>IF(P9=0,"",IF(BW9=0,"",(BW9/P9)))</f>
        <v>0.11764705882353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1</v>
      </c>
      <c r="CG9" s="134">
        <f>IF(P9=0,"",IF(CF9=0,"",(CF9/P9)))</f>
        <v>0.058823529411765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1.2488888888889</v>
      </c>
      <c r="B12" s="39"/>
      <c r="C12" s="39"/>
      <c r="D12" s="39"/>
      <c r="E12" s="39"/>
      <c r="F12" s="39"/>
      <c r="G12" s="40" t="s">
        <v>94</v>
      </c>
      <c r="H12" s="40"/>
      <c r="I12" s="40"/>
      <c r="J12" s="190">
        <f>SUM(J6:J11)</f>
        <v>225000</v>
      </c>
      <c r="K12" s="41">
        <f>SUM(K6:K11)</f>
        <v>413</v>
      </c>
      <c r="L12" s="41">
        <f>SUM(L6:L11)</f>
        <v>222</v>
      </c>
      <c r="M12" s="41">
        <f>SUM(M6:M11)</f>
        <v>593</v>
      </c>
      <c r="N12" s="41">
        <f>SUM(N6:N11)</f>
        <v>118</v>
      </c>
      <c r="O12" s="41">
        <f>SUM(O6:O11)</f>
        <v>2</v>
      </c>
      <c r="P12" s="41">
        <f>SUM(P6:P11)</f>
        <v>120</v>
      </c>
      <c r="Q12" s="42">
        <f>IFERROR(P12/M12,"-")</f>
        <v>0.20236087689713</v>
      </c>
      <c r="R12" s="78">
        <f>SUM(R6:R11)</f>
        <v>6</v>
      </c>
      <c r="S12" s="78">
        <f>SUM(S6:S11)</f>
        <v>25</v>
      </c>
      <c r="T12" s="42">
        <f>IFERROR(R12/P12,"-")</f>
        <v>0.05</v>
      </c>
      <c r="U12" s="184">
        <f>IFERROR(J12/P12,"-")</f>
        <v>1875</v>
      </c>
      <c r="V12" s="44">
        <f>SUM(V6:V11)</f>
        <v>3</v>
      </c>
      <c r="W12" s="42">
        <f>IFERROR(V12/P12,"-")</f>
        <v>0.025</v>
      </c>
      <c r="X12" s="190">
        <f>SUM(X6:X11)</f>
        <v>281000</v>
      </c>
      <c r="Y12" s="190">
        <f>IFERROR(X12/P12,"-")</f>
        <v>2341.6666666667</v>
      </c>
      <c r="Z12" s="190">
        <f>IFERROR(X12/V12,"-")</f>
        <v>93666.666666667</v>
      </c>
      <c r="AA12" s="190">
        <f>X12-J12</f>
        <v>56000</v>
      </c>
      <c r="AB12" s="47">
        <f>X12/J12</f>
        <v>1.2488888888889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