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<sst xmlns="http://schemas.openxmlformats.org/spreadsheetml/2006/main" uniqueCount="99">
  <si>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</si>
  <si>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</si>
  <si>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</si>
  <si>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</si>
  <si>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</si>
  <si>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</si>
  <si>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</si>
  <si>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</si>
  <si>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</si>
  <si>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</si>
  <si>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</si>
  <si>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</si>
  <si>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</si>
  <si>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</si>
  <si>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</si>
  <si>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</si>
  <si>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</si>
  <si>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</si>
  <si>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</si>
  <si>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</si>
  <si>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</si>
  <si>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</si>
  <si>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</si>
  <si>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</si>
  <si>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</si>
  <si>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</si>
  <si>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</si>
  <si>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</si>
  <si>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</si>
  <si>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</si>
  <si>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</si>
  <si>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</si>
  <si>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</si>
  <si>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</si>
  <si>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</si>
  <si>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</si>
  <si>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</si>
  <si>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</si>
  <si>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</si>
  <si>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</si>
  <si>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</si>
  <si>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</si>
  <si>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</si>
  <si>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</si>
  <si>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</si>
  <si>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</si>
  <si>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</si>
  <si>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</si>
  <si>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</si>
  <si>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</si>
  <si>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</si>
  <si>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</si>
  <si>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</si>
  <si>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</si>
  <si>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</si>
  <si>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</si>
  <si>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</si>
  <si>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</si>
  <si>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</si>
  <si>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</si>
  <si>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</si>
  <si>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ad805</t>
  </si>
  <si>
    <t>日本文芸社</t>
  </si>
  <si>
    <t>2Pスポーツ新聞_v01_ヘスティア(高宮菜々子さん)</t>
  </si>
  <si>
    <t>lp07</t>
  </si>
  <si>
    <t>週刊漫画ゴラク.1W金</t>
  </si>
  <si>
    <t>1C2P</t>
  </si>
  <si>
    <t>11月04日(金)</t>
  </si>
  <si>
    <t>ad806</t>
  </si>
  <si>
    <t>空電</t>
  </si>
  <si>
    <t>ad807</t>
  </si>
  <si>
    <t>文友舎</t>
  </si>
  <si>
    <t>5P元祖</t>
  </si>
  <si>
    <t>EXCITING MAX!HIGH-GRADE</t>
  </si>
  <si>
    <t>1C5P</t>
  </si>
  <si>
    <t>11月05日(土)</t>
  </si>
  <si>
    <t>ad808</t>
  </si>
  <si>
    <t>ad809</t>
  </si>
  <si>
    <t>大洋図書</t>
  </si>
  <si>
    <t>5P風俗ヘスティア(高宮菜々子さん)</t>
  </si>
  <si>
    <t>別冊ラヴァーズ</t>
  </si>
  <si>
    <t>11月21日(月)</t>
  </si>
  <si>
    <t>ad810</t>
  </si>
  <si>
    <t>雑誌 TOTAL</t>
  </si>
  <si>
    <t>●DVD 広告</t>
  </si>
  <si>
    <t>pa593</t>
  </si>
  <si>
    <t>三和出版</t>
  </si>
  <si>
    <t>DVD4コマ-ヘスティア</t>
  </si>
  <si>
    <t>A4、CVS日版PB</t>
  </si>
  <si>
    <t>人妻日和</t>
  </si>
  <si>
    <t>DVD袋表4C</t>
  </si>
  <si>
    <t>11月29日(火)</t>
  </si>
  <si>
    <t>pa594</t>
  </si>
  <si>
    <t>pa595</t>
  </si>
  <si>
    <t>DVD漫画きよし</t>
  </si>
  <si>
    <t>A4変形、CVSフル、860円、10万部</t>
  </si>
  <si>
    <t>MEN'S DVD</t>
  </si>
  <si>
    <t>pa596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</si>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</sst>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265000</v>
      </c>
      <c r="E6" s="81">
        <v>419</v>
      </c>
      <c r="F6" s="81">
        <v>142</v>
      </c>
      <c r="G6" s="81">
        <v>234</v>
      </c>
      <c r="H6" s="91">
        <v>71</v>
      </c>
      <c r="I6" s="92">
        <v>0</v>
      </c>
      <c r="J6" s="145">
        <f>H6+I6</f>
        <v>71</v>
      </c>
      <c r="K6" s="82">
        <f>IFERROR(J6/G6,"-")</f>
        <v>0.3034188034188</v>
      </c>
      <c r="L6" s="81">
        <v>10</v>
      </c>
      <c r="M6" s="81">
        <v>10</v>
      </c>
      <c r="N6" s="82">
        <f>IFERROR(L6/J6,"-")</f>
        <v>0.14084507042254</v>
      </c>
      <c r="O6" s="83">
        <f>IFERROR(D6/J6,"-")</f>
        <v>3732.3943661972</v>
      </c>
      <c r="P6" s="84">
        <v>8</v>
      </c>
      <c r="Q6" s="82">
        <f>IFERROR(P6/J6,"-")</f>
        <v>0.11267605633803</v>
      </c>
      <c r="R6" s="200">
        <v>1382000</v>
      </c>
      <c r="S6" s="201">
        <f>IFERROR(R6/J6,"-")</f>
        <v>19464.788732394</v>
      </c>
      <c r="T6" s="201">
        <f>IFERROR(R6/P6,"-")</f>
        <v>172750</v>
      </c>
      <c r="U6" s="195">
        <f>IFERROR(R6-D6,"-")</f>
        <v>1117000</v>
      </c>
      <c r="V6" s="85">
        <f>R6/D6</f>
        <v>5.2150943396226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602</v>
      </c>
      <c r="F7" s="81">
        <v>290</v>
      </c>
      <c r="G7" s="81">
        <v>813</v>
      </c>
      <c r="H7" s="91">
        <v>175</v>
      </c>
      <c r="I7" s="92">
        <v>4</v>
      </c>
      <c r="J7" s="145">
        <f>H7+I7</f>
        <v>179</v>
      </c>
      <c r="K7" s="82">
        <f>IFERROR(J7/G7,"-")</f>
        <v>0.22017220172202</v>
      </c>
      <c r="L7" s="81">
        <v>11</v>
      </c>
      <c r="M7" s="81">
        <v>32</v>
      </c>
      <c r="N7" s="82">
        <f>IFERROR(L7/J7,"-")</f>
        <v>0.06145251396648</v>
      </c>
      <c r="O7" s="83">
        <f>IFERROR(D7/J7,"-")</f>
        <v>1396.6480446927</v>
      </c>
      <c r="P7" s="84">
        <v>4</v>
      </c>
      <c r="Q7" s="82">
        <f>IFERROR(P7/J7,"-")</f>
        <v>0.022346368715084</v>
      </c>
      <c r="R7" s="200">
        <v>237000</v>
      </c>
      <c r="S7" s="201">
        <f>IFERROR(R7/J7,"-")</f>
        <v>1324.0223463687</v>
      </c>
      <c r="T7" s="201">
        <f>IFERROR(R7/P7,"-")</f>
        <v>59250</v>
      </c>
      <c r="U7" s="195">
        <f>IFERROR(R7-D7,"-")</f>
        <v>-13000</v>
      </c>
      <c r="V7" s="85">
        <f>R7/D7</f>
        <v>0.948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515000</v>
      </c>
      <c r="E10" s="41">
        <f>SUM(E6:E8)</f>
        <v>1021</v>
      </c>
      <c r="F10" s="41">
        <f>SUM(F6:F8)</f>
        <v>432</v>
      </c>
      <c r="G10" s="41">
        <f>SUM(G6:G8)</f>
        <v>1047</v>
      </c>
      <c r="H10" s="41">
        <f>SUM(H6:H8)</f>
        <v>246</v>
      </c>
      <c r="I10" s="41">
        <f>SUM(I6:I8)</f>
        <v>4</v>
      </c>
      <c r="J10" s="41">
        <f>SUM(J6:J8)</f>
        <v>250</v>
      </c>
      <c r="K10" s="42">
        <f>IFERROR(J10/G10,"-")</f>
        <v>0.23877745940783</v>
      </c>
      <c r="L10" s="78">
        <f>SUM(L6:L8)</f>
        <v>21</v>
      </c>
      <c r="M10" s="78">
        <f>SUM(M6:M8)</f>
        <v>42</v>
      </c>
      <c r="N10" s="42">
        <f>IFERROR(L10/J10,"-")</f>
        <v>0.084</v>
      </c>
      <c r="O10" s="43">
        <f>IFERROR(D10/J10,"-")</f>
        <v>2060</v>
      </c>
      <c r="P10" s="44">
        <f>SUM(P6:P8)</f>
        <v>12</v>
      </c>
      <c r="Q10" s="42">
        <f>IFERROR(P10/J10,"-")</f>
        <v>0.048</v>
      </c>
      <c r="R10" s="45">
        <f>SUM(R6:R8)</f>
        <v>1619000</v>
      </c>
      <c r="S10" s="45">
        <f>IFERROR(R10/J10,"-")</f>
        <v>6476</v>
      </c>
      <c r="T10" s="45">
        <f>IFERROR(R10/P10,"-")</f>
        <v>134916.66666667</v>
      </c>
      <c r="U10" s="46">
        <f>SUM(U6:U8)</f>
        <v>1104000</v>
      </c>
      <c r="V10" s="47">
        <f>IFERROR(R10/D10,"-")</f>
        <v>3.1436893203883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0.088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3</v>
      </c>
      <c r="L6" s="81">
        <v>0</v>
      </c>
      <c r="M6" s="81">
        <v>12</v>
      </c>
      <c r="N6" s="91">
        <v>2</v>
      </c>
      <c r="O6" s="92">
        <v>0</v>
      </c>
      <c r="P6" s="93">
        <f>N6+O6</f>
        <v>2</v>
      </c>
      <c r="Q6" s="82">
        <f>IFERROR(P6/M6,"-")</f>
        <v>0.16666666666667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12500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-114000</v>
      </c>
      <c r="AB6" s="85">
        <f>SUM(X6:X7)/SUM(J6:J7)</f>
        <v>0.088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42</v>
      </c>
      <c r="L7" s="81">
        <v>23</v>
      </c>
      <c r="M7" s="81">
        <v>26</v>
      </c>
      <c r="N7" s="91">
        <v>8</v>
      </c>
      <c r="O7" s="92">
        <v>0</v>
      </c>
      <c r="P7" s="93">
        <f>N7+O7</f>
        <v>8</v>
      </c>
      <c r="Q7" s="82">
        <f>IFERROR(P7/M7,"-")</f>
        <v>0.30769230769231</v>
      </c>
      <c r="R7" s="81">
        <v>2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0.125</v>
      </c>
      <c r="X7" s="186">
        <v>11000</v>
      </c>
      <c r="Y7" s="187">
        <f>IFERROR(X7/P7,"-")</f>
        <v>1375</v>
      </c>
      <c r="Z7" s="187">
        <f>IFERROR(X7/V7,"-")</f>
        <v>11000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>
        <v>1</v>
      </c>
      <c r="CI7" s="136">
        <f>IFERROR(CH7/CF7,"-")</f>
        <v>1</v>
      </c>
      <c r="CJ7" s="137">
        <v>11000</v>
      </c>
      <c r="CK7" s="138">
        <f>IFERROR(CJ7/CF7,"-")</f>
        <v>11000</v>
      </c>
      <c r="CL7" s="139"/>
      <c r="CM7" s="139"/>
      <c r="CN7" s="139">
        <v>1</v>
      </c>
      <c r="CO7" s="140">
        <v>1</v>
      </c>
      <c r="CP7" s="141">
        <v>11000</v>
      </c>
      <c r="CQ7" s="141">
        <v>11000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5.4461538461538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204" t="s">
        <v>75</v>
      </c>
      <c r="J8" s="188">
        <v>65000</v>
      </c>
      <c r="K8" s="81">
        <v>11</v>
      </c>
      <c r="L8" s="81">
        <v>0</v>
      </c>
      <c r="M8" s="81">
        <v>23</v>
      </c>
      <c r="N8" s="91">
        <v>5</v>
      </c>
      <c r="O8" s="92">
        <v>0</v>
      </c>
      <c r="P8" s="93">
        <f>N8+O8</f>
        <v>5</v>
      </c>
      <c r="Q8" s="82">
        <f>IFERROR(P8/M8,"-")</f>
        <v>0.21739130434783</v>
      </c>
      <c r="R8" s="81">
        <v>0</v>
      </c>
      <c r="S8" s="81">
        <v>4</v>
      </c>
      <c r="T8" s="82">
        <f>IFERROR(S8/(O8+P8),"-")</f>
        <v>0.8</v>
      </c>
      <c r="U8" s="182">
        <f>IFERROR(J8/SUM(P8:P9),"-")</f>
        <v>3611.1111111111</v>
      </c>
      <c r="V8" s="84">
        <v>2</v>
      </c>
      <c r="W8" s="82">
        <f>IF(P8=0,"-",V8/P8)</f>
        <v>0.4</v>
      </c>
      <c r="X8" s="186">
        <v>354000</v>
      </c>
      <c r="Y8" s="187">
        <f>IFERROR(X8/P8,"-")</f>
        <v>70800</v>
      </c>
      <c r="Z8" s="187">
        <f>IFERROR(X8/V8,"-")</f>
        <v>177000</v>
      </c>
      <c r="AA8" s="188">
        <f>SUM(X8:X9)-SUM(J8:J9)</f>
        <v>289000</v>
      </c>
      <c r="AB8" s="85">
        <f>SUM(X8:X9)/SUM(J8:J9)</f>
        <v>5.4461538461538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>
        <v>1</v>
      </c>
      <c r="AY8" s="108">
        <f>IFERROR(AX8/AV8,"-")</f>
        <v>1</v>
      </c>
      <c r="AZ8" s="109">
        <v>3000</v>
      </c>
      <c r="BA8" s="110">
        <f>IFERROR(AZ8/AV8,"-")</f>
        <v>3000</v>
      </c>
      <c r="BB8" s="111">
        <v>1</v>
      </c>
      <c r="BC8" s="111"/>
      <c r="BD8" s="111"/>
      <c r="BE8" s="112">
        <v>1</v>
      </c>
      <c r="BF8" s="113">
        <f>IF(P8=0,"",IF(BE8=0,"",(BE8/P8)))</f>
        <v>0.2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</v>
      </c>
      <c r="BP8" s="121">
        <v>1</v>
      </c>
      <c r="BQ8" s="122">
        <f>IFERROR(BP8/BN8,"-")</f>
        <v>1</v>
      </c>
      <c r="BR8" s="123">
        <v>351000</v>
      </c>
      <c r="BS8" s="124">
        <f>IFERROR(BR8/BN8,"-")</f>
        <v>351000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354000</v>
      </c>
      <c r="CQ8" s="141">
        <v>351000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223</v>
      </c>
      <c r="L9" s="81">
        <v>48</v>
      </c>
      <c r="M9" s="81">
        <v>39</v>
      </c>
      <c r="N9" s="91">
        <v>13</v>
      </c>
      <c r="O9" s="92">
        <v>0</v>
      </c>
      <c r="P9" s="93">
        <f>N9+O9</f>
        <v>13</v>
      </c>
      <c r="Q9" s="82">
        <f>IFERROR(P9/M9,"-")</f>
        <v>0.33333333333333</v>
      </c>
      <c r="R9" s="81">
        <v>1</v>
      </c>
      <c r="S9" s="81">
        <v>3</v>
      </c>
      <c r="T9" s="82">
        <f>IFERROR(S9/(O9+P9),"-")</f>
        <v>0.23076923076923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0.076923076923077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0.30769230769231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0.15384615384615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5</v>
      </c>
      <c r="BO9" s="120">
        <f>IF(P9=0,"",IF(BN9=0,"",(BN9/P9)))</f>
        <v>0.38461538461538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0.076923076923077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13.56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74</v>
      </c>
      <c r="I10" s="90" t="s">
        <v>81</v>
      </c>
      <c r="J10" s="188">
        <v>75000</v>
      </c>
      <c r="K10" s="81">
        <v>34</v>
      </c>
      <c r="L10" s="81">
        <v>0</v>
      </c>
      <c r="M10" s="81">
        <v>85</v>
      </c>
      <c r="N10" s="91">
        <v>16</v>
      </c>
      <c r="O10" s="92">
        <v>0</v>
      </c>
      <c r="P10" s="93">
        <f>N10+O10</f>
        <v>16</v>
      </c>
      <c r="Q10" s="82">
        <f>IFERROR(P10/M10,"-")</f>
        <v>0.18823529411765</v>
      </c>
      <c r="R10" s="81">
        <v>1</v>
      </c>
      <c r="S10" s="81">
        <v>3</v>
      </c>
      <c r="T10" s="82">
        <f>IFERROR(S10/(O10+P10),"-")</f>
        <v>0.1875</v>
      </c>
      <c r="U10" s="182">
        <f>IFERROR(J10/SUM(P10:P11),"-")</f>
        <v>1744.1860465116</v>
      </c>
      <c r="V10" s="84">
        <v>2</v>
      </c>
      <c r="W10" s="82">
        <f>IF(P10=0,"-",V10/P10)</f>
        <v>0.125</v>
      </c>
      <c r="X10" s="186">
        <v>24000</v>
      </c>
      <c r="Y10" s="187">
        <f>IFERROR(X10/P10,"-")</f>
        <v>1500</v>
      </c>
      <c r="Z10" s="187">
        <f>IFERROR(X10/V10,"-")</f>
        <v>12000</v>
      </c>
      <c r="AA10" s="188">
        <f>SUM(X10:X11)-SUM(J10:J11)</f>
        <v>942000</v>
      </c>
      <c r="AB10" s="85">
        <f>SUM(X10:X11)/SUM(J10:J11)</f>
        <v>13.56</v>
      </c>
      <c r="AC10" s="79"/>
      <c r="AD10" s="94">
        <v>1</v>
      </c>
      <c r="AE10" s="95">
        <f>IF(P10=0,"",IF(AD10=0,"",(AD10/P10)))</f>
        <v>0.0625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0.125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0.0625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0.3125</v>
      </c>
      <c r="BG10" s="112">
        <v>1</v>
      </c>
      <c r="BH10" s="114">
        <f>IFERROR(BG10/BE10,"-")</f>
        <v>0.2</v>
      </c>
      <c r="BI10" s="115">
        <v>15000</v>
      </c>
      <c r="BJ10" s="116">
        <f>IFERROR(BI10/BE10,"-")</f>
        <v>3000</v>
      </c>
      <c r="BK10" s="117"/>
      <c r="BL10" s="117"/>
      <c r="BM10" s="117">
        <v>1</v>
      </c>
      <c r="BN10" s="119">
        <v>5</v>
      </c>
      <c r="BO10" s="120">
        <f>IF(P10=0,"",IF(BN10=0,"",(BN10/P10)))</f>
        <v>0.3125</v>
      </c>
      <c r="BP10" s="121">
        <v>1</v>
      </c>
      <c r="BQ10" s="122">
        <f>IFERROR(BP10/BN10,"-")</f>
        <v>0.2</v>
      </c>
      <c r="BR10" s="123">
        <v>9000</v>
      </c>
      <c r="BS10" s="124">
        <f>IFERROR(BR10/BN10,"-")</f>
        <v>1800</v>
      </c>
      <c r="BT10" s="125"/>
      <c r="BU10" s="125"/>
      <c r="BV10" s="125">
        <v>1</v>
      </c>
      <c r="BW10" s="126">
        <v>2</v>
      </c>
      <c r="BX10" s="127">
        <f>IF(P10=0,"",IF(BW10=0,"",(BW10/P10)))</f>
        <v>0.125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24000</v>
      </c>
      <c r="CQ10" s="141">
        <v>15000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106</v>
      </c>
      <c r="L11" s="81">
        <v>71</v>
      </c>
      <c r="M11" s="81">
        <v>49</v>
      </c>
      <c r="N11" s="91">
        <v>27</v>
      </c>
      <c r="O11" s="92">
        <v>0</v>
      </c>
      <c r="P11" s="93">
        <f>N11+O11</f>
        <v>27</v>
      </c>
      <c r="Q11" s="82">
        <f>IFERROR(P11/M11,"-")</f>
        <v>0.55102040816327</v>
      </c>
      <c r="R11" s="81">
        <v>6</v>
      </c>
      <c r="S11" s="81">
        <v>0</v>
      </c>
      <c r="T11" s="82">
        <f>IFERROR(S11/(O11+P11),"-")</f>
        <v>0</v>
      </c>
      <c r="U11" s="182"/>
      <c r="V11" s="84">
        <v>3</v>
      </c>
      <c r="W11" s="82">
        <f>IF(P11=0,"-",V11/P11)</f>
        <v>0.11111111111111</v>
      </c>
      <c r="X11" s="186">
        <v>993000</v>
      </c>
      <c r="Y11" s="187">
        <f>IFERROR(X11/P11,"-")</f>
        <v>36777.777777778</v>
      </c>
      <c r="Z11" s="187">
        <f>IFERROR(X11/V11,"-")</f>
        <v>331000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0.037037037037037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8</v>
      </c>
      <c r="BF11" s="113">
        <f>IF(P11=0,"",IF(BE11=0,"",(BE11/P11)))</f>
        <v>0.2962962962963</v>
      </c>
      <c r="BG11" s="112">
        <v>1</v>
      </c>
      <c r="BH11" s="114">
        <f>IFERROR(BG11/BE11,"-")</f>
        <v>0.125</v>
      </c>
      <c r="BI11" s="115">
        <v>97000</v>
      </c>
      <c r="BJ11" s="116">
        <f>IFERROR(BI11/BE11,"-")</f>
        <v>12125</v>
      </c>
      <c r="BK11" s="117"/>
      <c r="BL11" s="117"/>
      <c r="BM11" s="117">
        <v>1</v>
      </c>
      <c r="BN11" s="119">
        <v>5</v>
      </c>
      <c r="BO11" s="120">
        <f>IF(P11=0,"",IF(BN11=0,"",(BN11/P11)))</f>
        <v>0.18518518518519</v>
      </c>
      <c r="BP11" s="121">
        <v>1</v>
      </c>
      <c r="BQ11" s="122">
        <f>IFERROR(BP11/BN11,"-")</f>
        <v>0.2</v>
      </c>
      <c r="BR11" s="123">
        <v>788000</v>
      </c>
      <c r="BS11" s="124">
        <f>IFERROR(BR11/BN11,"-")</f>
        <v>157600</v>
      </c>
      <c r="BT11" s="125"/>
      <c r="BU11" s="125"/>
      <c r="BV11" s="125">
        <v>1</v>
      </c>
      <c r="BW11" s="126">
        <v>11</v>
      </c>
      <c r="BX11" s="127">
        <f>IF(P11=0,"",IF(BW11=0,"",(BW11/P11)))</f>
        <v>0.40740740740741</v>
      </c>
      <c r="BY11" s="128">
        <v>2</v>
      </c>
      <c r="BZ11" s="129">
        <f>IFERROR(BY11/BW11,"-")</f>
        <v>0.18181818181818</v>
      </c>
      <c r="CA11" s="130">
        <v>91500</v>
      </c>
      <c r="CB11" s="131">
        <f>IFERROR(CA11/BW11,"-")</f>
        <v>8318.1818181818</v>
      </c>
      <c r="CC11" s="132"/>
      <c r="CD11" s="132"/>
      <c r="CE11" s="132">
        <v>2</v>
      </c>
      <c r="CF11" s="133">
        <v>2</v>
      </c>
      <c r="CG11" s="134">
        <f>IF(P11=0,"",IF(CF11=0,"",(CF11/P11)))</f>
        <v>0.074074074074074</v>
      </c>
      <c r="CH11" s="135">
        <v>2</v>
      </c>
      <c r="CI11" s="136">
        <f>IFERROR(CH11/CF11,"-")</f>
        <v>1</v>
      </c>
      <c r="CJ11" s="137">
        <v>93000</v>
      </c>
      <c r="CK11" s="138">
        <f>IFERROR(CJ11/CF11,"-")</f>
        <v>46500</v>
      </c>
      <c r="CL11" s="139">
        <v>1</v>
      </c>
      <c r="CM11" s="139"/>
      <c r="CN11" s="139">
        <v>1</v>
      </c>
      <c r="CO11" s="140">
        <v>3</v>
      </c>
      <c r="CP11" s="141">
        <v>993000</v>
      </c>
      <c r="CQ11" s="141">
        <v>788000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5.2150943396226</v>
      </c>
      <c r="B14" s="39"/>
      <c r="C14" s="39"/>
      <c r="D14" s="39"/>
      <c r="E14" s="39"/>
      <c r="F14" s="39"/>
      <c r="G14" s="40" t="s">
        <v>83</v>
      </c>
      <c r="H14" s="40"/>
      <c r="I14" s="40"/>
      <c r="J14" s="190">
        <f>SUM(J6:J13)</f>
        <v>265000</v>
      </c>
      <c r="K14" s="41">
        <f>SUM(K6:K13)</f>
        <v>419</v>
      </c>
      <c r="L14" s="41">
        <f>SUM(L6:L13)</f>
        <v>142</v>
      </c>
      <c r="M14" s="41">
        <f>SUM(M6:M13)</f>
        <v>234</v>
      </c>
      <c r="N14" s="41">
        <f>SUM(N6:N13)</f>
        <v>71</v>
      </c>
      <c r="O14" s="41">
        <f>SUM(O6:O13)</f>
        <v>0</v>
      </c>
      <c r="P14" s="41">
        <f>SUM(P6:P13)</f>
        <v>71</v>
      </c>
      <c r="Q14" s="42">
        <f>IFERROR(P14/M14,"-")</f>
        <v>0.3034188034188</v>
      </c>
      <c r="R14" s="78">
        <f>SUM(R6:R13)</f>
        <v>10</v>
      </c>
      <c r="S14" s="78">
        <f>SUM(S6:S13)</f>
        <v>10</v>
      </c>
      <c r="T14" s="42">
        <f>IFERROR(R14/P14,"-")</f>
        <v>0.14084507042254</v>
      </c>
      <c r="U14" s="184">
        <f>IFERROR(J14/P14,"-")</f>
        <v>3732.3943661972</v>
      </c>
      <c r="V14" s="44">
        <f>SUM(V6:V13)</f>
        <v>8</v>
      </c>
      <c r="W14" s="42">
        <f>IFERROR(V14/P14,"-")</f>
        <v>0.11267605633803</v>
      </c>
      <c r="X14" s="190">
        <f>SUM(X6:X13)</f>
        <v>1382000</v>
      </c>
      <c r="Y14" s="190">
        <f>IFERROR(X14/P14,"-")</f>
        <v>19464.788732394</v>
      </c>
      <c r="Z14" s="190">
        <f>IFERROR(X14/V14,"-")</f>
        <v>172750</v>
      </c>
      <c r="AA14" s="190">
        <f>X14-J14</f>
        <v>1117000</v>
      </c>
      <c r="AB14" s="47">
        <f>X14/J14</f>
        <v>5.2150943396226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0.696</v>
      </c>
      <c r="B6" s="203" t="s">
        <v>85</v>
      </c>
      <c r="C6" s="203" t="s">
        <v>86</v>
      </c>
      <c r="D6" s="203" t="s">
        <v>87</v>
      </c>
      <c r="E6" s="203" t="s">
        <v>88</v>
      </c>
      <c r="F6" s="203" t="s">
        <v>64</v>
      </c>
      <c r="G6" s="203" t="s">
        <v>89</v>
      </c>
      <c r="H6" s="90" t="s">
        <v>90</v>
      </c>
      <c r="I6" s="90" t="s">
        <v>91</v>
      </c>
      <c r="J6" s="188">
        <v>125000</v>
      </c>
      <c r="K6" s="81">
        <v>76</v>
      </c>
      <c r="L6" s="81">
        <v>0</v>
      </c>
      <c r="M6" s="81">
        <v>334</v>
      </c>
      <c r="N6" s="91">
        <v>34</v>
      </c>
      <c r="O6" s="92">
        <v>0</v>
      </c>
      <c r="P6" s="93">
        <f>N6+O6</f>
        <v>34</v>
      </c>
      <c r="Q6" s="82">
        <f>IFERROR(P6/M6,"-")</f>
        <v>0.10179640718563</v>
      </c>
      <c r="R6" s="81">
        <v>3</v>
      </c>
      <c r="S6" s="81">
        <v>5</v>
      </c>
      <c r="T6" s="82">
        <f>IFERROR(S6/(O6+P6),"-")</f>
        <v>0.14705882352941</v>
      </c>
      <c r="U6" s="182">
        <f>IFERROR(J6/SUM(P6:P7),"-")</f>
        <v>1404.4943820225</v>
      </c>
      <c r="V6" s="84">
        <v>1</v>
      </c>
      <c r="W6" s="82">
        <f>IF(P6=0,"-",V6/P6)</f>
        <v>0.029411764705882</v>
      </c>
      <c r="X6" s="186">
        <v>49000</v>
      </c>
      <c r="Y6" s="187">
        <f>IFERROR(X6/P6,"-")</f>
        <v>1441.1764705882</v>
      </c>
      <c r="Z6" s="187">
        <f>IFERROR(X6/V6,"-")</f>
        <v>49000</v>
      </c>
      <c r="AA6" s="188">
        <f>SUM(X6:X7)-SUM(J6:J7)</f>
        <v>-38000</v>
      </c>
      <c r="AB6" s="85">
        <f>SUM(X6:X7)/SUM(J6:J7)</f>
        <v>0.696</v>
      </c>
      <c r="AC6" s="79"/>
      <c r="AD6" s="94">
        <v>1</v>
      </c>
      <c r="AE6" s="95">
        <f>IF(P6=0,"",IF(AD6=0,"",(AD6/P6)))</f>
        <v>0.029411764705882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0.20588235294118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0.088235294117647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0.14705882352941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10</v>
      </c>
      <c r="BO6" s="120">
        <f>IF(P6=0,"",IF(BN6=0,"",(BN6/P6)))</f>
        <v>0.29411764705882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0.17647058823529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2</v>
      </c>
      <c r="CG6" s="134">
        <f>IF(P6=0,"",IF(CF6=0,"",(CF6/P6)))</f>
        <v>0.058823529411765</v>
      </c>
      <c r="CH6" s="135">
        <v>1</v>
      </c>
      <c r="CI6" s="136">
        <f>IFERROR(CH6/CF6,"-")</f>
        <v>0.5</v>
      </c>
      <c r="CJ6" s="137">
        <v>49000</v>
      </c>
      <c r="CK6" s="138">
        <f>IFERROR(CJ6/CF6,"-")</f>
        <v>24500</v>
      </c>
      <c r="CL6" s="139"/>
      <c r="CM6" s="139"/>
      <c r="CN6" s="139">
        <v>1</v>
      </c>
      <c r="CO6" s="140">
        <v>1</v>
      </c>
      <c r="CP6" s="141">
        <v>49000</v>
      </c>
      <c r="CQ6" s="141">
        <v>49000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225</v>
      </c>
      <c r="L7" s="81">
        <v>129</v>
      </c>
      <c r="M7" s="81">
        <v>129</v>
      </c>
      <c r="N7" s="91">
        <v>54</v>
      </c>
      <c r="O7" s="92">
        <v>1</v>
      </c>
      <c r="P7" s="93">
        <f>N7+O7</f>
        <v>55</v>
      </c>
      <c r="Q7" s="82">
        <f>IFERROR(P7/M7,"-")</f>
        <v>0.42635658914729</v>
      </c>
      <c r="R7" s="81">
        <v>2</v>
      </c>
      <c r="S7" s="81">
        <v>7</v>
      </c>
      <c r="T7" s="82">
        <f>IFERROR(S7/(O7+P7),"-")</f>
        <v>0.125</v>
      </c>
      <c r="U7" s="182"/>
      <c r="V7" s="84">
        <v>1</v>
      </c>
      <c r="W7" s="82">
        <f>IF(P7=0,"-",V7/P7)</f>
        <v>0.018181818181818</v>
      </c>
      <c r="X7" s="186">
        <v>38000</v>
      </c>
      <c r="Y7" s="187">
        <f>IFERROR(X7/P7,"-")</f>
        <v>690.90909090909</v>
      </c>
      <c r="Z7" s="187">
        <f>IFERROR(X7/V7,"-")</f>
        <v>38000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17</v>
      </c>
      <c r="AN7" s="101">
        <f>IF(P7=0,"",IF(AM7=0,"",(AM7/P7)))</f>
        <v>0.30909090909091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0.072727272727273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12</v>
      </c>
      <c r="BF7" s="113">
        <f>IF(P7=0,"",IF(BE7=0,"",(BE7/P7)))</f>
        <v>0.21818181818182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16</v>
      </c>
      <c r="BO7" s="120">
        <f>IF(P7=0,"",IF(BN7=0,"",(BN7/P7)))</f>
        <v>0.29090909090909</v>
      </c>
      <c r="BP7" s="121">
        <v>1</v>
      </c>
      <c r="BQ7" s="122">
        <f>IFERROR(BP7/BN7,"-")</f>
        <v>0.0625</v>
      </c>
      <c r="BR7" s="123">
        <v>38000</v>
      </c>
      <c r="BS7" s="124">
        <f>IFERROR(BR7/BN7,"-")</f>
        <v>2375</v>
      </c>
      <c r="BT7" s="125"/>
      <c r="BU7" s="125"/>
      <c r="BV7" s="125">
        <v>1</v>
      </c>
      <c r="BW7" s="126">
        <v>4</v>
      </c>
      <c r="BX7" s="127">
        <f>IF(P7=0,"",IF(BW7=0,"",(BW7/P7)))</f>
        <v>0.072727272727273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0.036363636363636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38000</v>
      </c>
      <c r="CQ7" s="141">
        <v>38000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1.2</v>
      </c>
      <c r="B8" s="203" t="s">
        <v>93</v>
      </c>
      <c r="C8" s="203" t="s">
        <v>86</v>
      </c>
      <c r="D8" s="203" t="s">
        <v>94</v>
      </c>
      <c r="E8" s="203" t="s">
        <v>95</v>
      </c>
      <c r="F8" s="203" t="s">
        <v>64</v>
      </c>
      <c r="G8" s="203" t="s">
        <v>96</v>
      </c>
      <c r="H8" s="90" t="s">
        <v>90</v>
      </c>
      <c r="I8" s="90" t="s">
        <v>91</v>
      </c>
      <c r="J8" s="188">
        <v>125000</v>
      </c>
      <c r="K8" s="81">
        <v>45</v>
      </c>
      <c r="L8" s="81">
        <v>0</v>
      </c>
      <c r="M8" s="81">
        <v>175</v>
      </c>
      <c r="N8" s="91">
        <v>20</v>
      </c>
      <c r="O8" s="92">
        <v>0</v>
      </c>
      <c r="P8" s="93">
        <f>N8+O8</f>
        <v>20</v>
      </c>
      <c r="Q8" s="82">
        <f>IFERROR(P8/M8,"-")</f>
        <v>0.11428571428571</v>
      </c>
      <c r="R8" s="81">
        <v>1</v>
      </c>
      <c r="S8" s="81">
        <v>8</v>
      </c>
      <c r="T8" s="82">
        <f>IFERROR(S8/(O8+P8),"-")</f>
        <v>0.4</v>
      </c>
      <c r="U8" s="182">
        <f>IFERROR(J8/SUM(P8:P9),"-")</f>
        <v>1388.8888888889</v>
      </c>
      <c r="V8" s="84">
        <v>1</v>
      </c>
      <c r="W8" s="82">
        <f>IF(P8=0,"-",V8/P8)</f>
        <v>0.05</v>
      </c>
      <c r="X8" s="186">
        <v>3000</v>
      </c>
      <c r="Y8" s="187">
        <f>IFERROR(X8/P8,"-")</f>
        <v>150</v>
      </c>
      <c r="Z8" s="187">
        <f>IFERROR(X8/V8,"-")</f>
        <v>3000</v>
      </c>
      <c r="AA8" s="188">
        <f>SUM(X8:X9)-SUM(J8:J9)</f>
        <v>25000</v>
      </c>
      <c r="AB8" s="85">
        <f>SUM(X8:X9)/SUM(J8:J9)</f>
        <v>1.2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5</v>
      </c>
      <c r="AN8" s="101">
        <f>IF(P8=0,"",IF(AM8=0,"",(AM8/P8)))</f>
        <v>0.25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600</v>
      </c>
      <c r="AS8" s="105">
        <v>1</v>
      </c>
      <c r="AT8" s="105"/>
      <c r="AU8" s="105"/>
      <c r="AV8" s="106">
        <v>7</v>
      </c>
      <c r="AW8" s="107">
        <f>IF(P8=0,"",IF(AV8=0,"",(AV8/P8)))</f>
        <v>0.35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0.15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256</v>
      </c>
      <c r="L9" s="81">
        <v>161</v>
      </c>
      <c r="M9" s="81">
        <v>175</v>
      </c>
      <c r="N9" s="91">
        <v>67</v>
      </c>
      <c r="O9" s="92">
        <v>3</v>
      </c>
      <c r="P9" s="93">
        <f>N9+O9</f>
        <v>70</v>
      </c>
      <c r="Q9" s="82">
        <f>IFERROR(P9/M9,"-")</f>
        <v>0.4</v>
      </c>
      <c r="R9" s="81">
        <v>5</v>
      </c>
      <c r="S9" s="81">
        <v>12</v>
      </c>
      <c r="T9" s="82">
        <f>IFERROR(S9/(O9+P9),"-")</f>
        <v>0.16438356164384</v>
      </c>
      <c r="U9" s="182"/>
      <c r="V9" s="84">
        <v>1</v>
      </c>
      <c r="W9" s="82">
        <f>IF(P9=0,"-",V9/P9)</f>
        <v>0.014285714285714</v>
      </c>
      <c r="X9" s="186">
        <v>147000</v>
      </c>
      <c r="Y9" s="187">
        <f>IFERROR(X9/P9,"-")</f>
        <v>2100</v>
      </c>
      <c r="Z9" s="187">
        <f>IFERROR(X9/V9,"-")</f>
        <v>147000</v>
      </c>
      <c r="AA9" s="188"/>
      <c r="AB9" s="85"/>
      <c r="AC9" s="79"/>
      <c r="AD9" s="94">
        <v>3</v>
      </c>
      <c r="AE9" s="95">
        <f>IF(P9=0,"",IF(AD9=0,"",(AD9/P9)))</f>
        <v>0.042857142857143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22</v>
      </c>
      <c r="AN9" s="101">
        <f>IF(P9=0,"",IF(AM9=0,"",(AM9/P9)))</f>
        <v>0.31428571428571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7</v>
      </c>
      <c r="AW9" s="107">
        <f>IF(P9=0,"",IF(AV9=0,"",(AV9/P9)))</f>
        <v>0.1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8</v>
      </c>
      <c r="BF9" s="113">
        <f>IF(P9=0,"",IF(BE9=0,"",(BE9/P9)))</f>
        <v>0.11428571428571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18</v>
      </c>
      <c r="BO9" s="120">
        <f>IF(P9=0,"",IF(BN9=0,"",(BN9/P9)))</f>
        <v>0.25714285714286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11</v>
      </c>
      <c r="BX9" s="127">
        <f>IF(P9=0,"",IF(BW9=0,"",(BW9/P9)))</f>
        <v>0.15714285714286</v>
      </c>
      <c r="BY9" s="128">
        <v>1</v>
      </c>
      <c r="BZ9" s="129">
        <f>IFERROR(BY9/BW9,"-")</f>
        <v>0.090909090909091</v>
      </c>
      <c r="CA9" s="130">
        <v>147000</v>
      </c>
      <c r="CB9" s="131">
        <f>IFERROR(CA9/BW9,"-")</f>
        <v>13363.636363636</v>
      </c>
      <c r="CC9" s="132"/>
      <c r="CD9" s="132"/>
      <c r="CE9" s="132">
        <v>1</v>
      </c>
      <c r="CF9" s="133">
        <v>1</v>
      </c>
      <c r="CG9" s="134">
        <f>IF(P9=0,"",IF(CF9=0,"",(CF9/P9)))</f>
        <v>0.014285714285714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147000</v>
      </c>
      <c r="CQ9" s="141">
        <v>147000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0.948</v>
      </c>
      <c r="B12" s="39"/>
      <c r="C12" s="39"/>
      <c r="D12" s="39"/>
      <c r="E12" s="39"/>
      <c r="F12" s="39"/>
      <c r="G12" s="40" t="s">
        <v>98</v>
      </c>
      <c r="H12" s="40"/>
      <c r="I12" s="40"/>
      <c r="J12" s="190">
        <f>SUM(J6:J11)</f>
        <v>250000</v>
      </c>
      <c r="K12" s="41">
        <f>SUM(K6:K11)</f>
        <v>602</v>
      </c>
      <c r="L12" s="41">
        <f>SUM(L6:L11)</f>
        <v>290</v>
      </c>
      <c r="M12" s="41">
        <f>SUM(M6:M11)</f>
        <v>813</v>
      </c>
      <c r="N12" s="41">
        <f>SUM(N6:N11)</f>
        <v>175</v>
      </c>
      <c r="O12" s="41">
        <f>SUM(O6:O11)</f>
        <v>4</v>
      </c>
      <c r="P12" s="41">
        <f>SUM(P6:P11)</f>
        <v>179</v>
      </c>
      <c r="Q12" s="42">
        <f>IFERROR(P12/M12,"-")</f>
        <v>0.22017220172202</v>
      </c>
      <c r="R12" s="78">
        <f>SUM(R6:R11)</f>
        <v>11</v>
      </c>
      <c r="S12" s="78">
        <f>SUM(S6:S11)</f>
        <v>32</v>
      </c>
      <c r="T12" s="42">
        <f>IFERROR(R12/P12,"-")</f>
        <v>0.06145251396648</v>
      </c>
      <c r="U12" s="184">
        <f>IFERROR(J12/P12,"-")</f>
        <v>1396.6480446927</v>
      </c>
      <c r="V12" s="44">
        <f>SUM(V6:V11)</f>
        <v>4</v>
      </c>
      <c r="W12" s="42">
        <f>IFERROR(V12/P12,"-")</f>
        <v>0.022346368715084</v>
      </c>
      <c r="X12" s="190">
        <f>SUM(X6:X11)</f>
        <v>237000</v>
      </c>
      <c r="Y12" s="190">
        <f>IFERROR(X12/P12,"-")</f>
        <v>1324.0223463687</v>
      </c>
      <c r="Z12" s="190">
        <f>IFERROR(X12/V12,"-")</f>
        <v>59250</v>
      </c>
      <c r="AA12" s="190">
        <f>X12-J12</f>
        <v>-13000</v>
      </c>
      <c r="AB12" s="47">
        <f>X12/J12</f>
        <v>0.948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