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<sst xmlns="http://schemas.openxmlformats.org/spreadsheetml/2006/main" uniqueCount="90">
  <si>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</si>
  <si>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</si>
  <si>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</si>
  <si>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</si>
  <si>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</si>
  <si>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</si>
  <si>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</si>
  <si>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</si>
  <si>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</si>
  <si>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</si>
  <si>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</si>
  <si>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</si>
  <si>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</si>
  <si>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</si>
  <si>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</si>
  <si>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</si>
  <si>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</si>
  <si>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</si>
  <si>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</si>
  <si>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</si>
  <si>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</si>
  <si>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</si>
  <si>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</si>
  <si>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</si>
  <si>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</si>
  <si>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</si>
  <si>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</si>
  <si>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</si>
  <si>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</si>
  <si>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</si>
  <si>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</si>
  <si>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</si>
  <si>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</si>
  <si>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</si>
  <si>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</si>
  <si>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</si>
  <si>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</si>
  <si>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</si>
  <si>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</si>
  <si>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</si>
  <si>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</si>
  <si>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</si>
  <si>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</si>
  <si>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</si>
  <si>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</si>
  <si>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</si>
  <si>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</si>
  <si>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</si>
  <si>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</si>
  <si>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</si>
  <si>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</si>
  <si>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</si>
  <si>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</si>
  <si>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</si>
  <si>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</si>
  <si>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</si>
  <si>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</si>
  <si>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</si>
  <si>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</si>
  <si>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</si>
  <si>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</si>
  <si>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ln_adn004</t>
  </si>
  <si>
    <t>大洋図書</t>
  </si>
  <si>
    <t>1P記事_求む！LINE版_ヘスティア</t>
  </si>
  <si>
    <t>line</t>
  </si>
  <si>
    <t>臨時増刊ラヴァーズ</t>
  </si>
  <si>
    <t>表4</t>
  </si>
  <si>
    <t>10月22日(土)</t>
  </si>
  <si>
    <t>ad804</t>
  </si>
  <si>
    <t>空電</t>
  </si>
  <si>
    <t>雑誌 TOTAL</t>
  </si>
  <si>
    <t>●DVD 広告</t>
  </si>
  <si>
    <t>pa589</t>
  </si>
  <si>
    <t>文友舎</t>
  </si>
  <si>
    <t>DVD4コマ-ヘスティア</t>
  </si>
  <si>
    <t>毎月売</t>
  </si>
  <si>
    <t>lp07</t>
  </si>
  <si>
    <t>EXCITING MAX!SPECIAL</t>
  </si>
  <si>
    <t>DVD袋裏1C+コンテンツ枠</t>
  </si>
  <si>
    <t>10月11日(火)</t>
  </si>
  <si>
    <t>pa590</t>
  </si>
  <si>
    <t>pa591</t>
  </si>
  <si>
    <t>三和出版</t>
  </si>
  <si>
    <t>DVD漫画きよし</t>
  </si>
  <si>
    <t>A4変形、CVS、860円</t>
  </si>
  <si>
    <t>MEN'S DVD SEXY</t>
  </si>
  <si>
    <t>DVD袋表4C</t>
  </si>
  <si>
    <t>10月17日(月)</t>
  </si>
  <si>
    <t>pa592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</si>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</sst>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50</v>
      </c>
      <c r="F6" s="81">
        <v>35</v>
      </c>
      <c r="G6" s="81">
        <v>5</v>
      </c>
      <c r="H6" s="91">
        <v>42</v>
      </c>
      <c r="I6" s="92">
        <v>0</v>
      </c>
      <c r="J6" s="145">
        <f>H6+I6</f>
        <v>42</v>
      </c>
      <c r="K6" s="82">
        <f>IFERROR(J6/G6,"-")</f>
        <v>8.4</v>
      </c>
      <c r="L6" s="81">
        <v>8</v>
      </c>
      <c r="M6" s="81">
        <v>3</v>
      </c>
      <c r="N6" s="82">
        <f>IFERROR(L6/J6,"-")</f>
        <v>0.19047619047619</v>
      </c>
      <c r="O6" s="83">
        <f>IFERROR(D6/J6,"-")</f>
        <v>2500</v>
      </c>
      <c r="P6" s="84">
        <v>6</v>
      </c>
      <c r="Q6" s="82">
        <f>IFERROR(P6/J6,"-")</f>
        <v>0.14285714285714</v>
      </c>
      <c r="R6" s="200">
        <v>306000</v>
      </c>
      <c r="S6" s="201">
        <f>IFERROR(R6/J6,"-")</f>
        <v>7285.7142857143</v>
      </c>
      <c r="T6" s="201">
        <f>IFERROR(R6/P6,"-")</f>
        <v>51000</v>
      </c>
      <c r="U6" s="195">
        <f>IFERROR(R6-D6,"-")</f>
        <v>201000</v>
      </c>
      <c r="V6" s="85">
        <f>R6/D6</f>
        <v>2.9142857142857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225000</v>
      </c>
      <c r="E7" s="81">
        <v>743</v>
      </c>
      <c r="F7" s="81">
        <v>344</v>
      </c>
      <c r="G7" s="81">
        <v>914</v>
      </c>
      <c r="H7" s="91">
        <v>201</v>
      </c>
      <c r="I7" s="92">
        <v>2</v>
      </c>
      <c r="J7" s="145">
        <f>H7+I7</f>
        <v>203</v>
      </c>
      <c r="K7" s="82">
        <f>IFERROR(J7/G7,"-")</f>
        <v>0.22210065645514</v>
      </c>
      <c r="L7" s="81">
        <v>9</v>
      </c>
      <c r="M7" s="81">
        <v>47</v>
      </c>
      <c r="N7" s="82">
        <f>IFERROR(L7/J7,"-")</f>
        <v>0.044334975369458</v>
      </c>
      <c r="O7" s="83">
        <f>IFERROR(D7/J7,"-")</f>
        <v>1108.3743842365</v>
      </c>
      <c r="P7" s="84">
        <v>7</v>
      </c>
      <c r="Q7" s="82">
        <f>IFERROR(P7/J7,"-")</f>
        <v>0.03448275862069</v>
      </c>
      <c r="R7" s="200">
        <v>925000</v>
      </c>
      <c r="S7" s="201">
        <f>IFERROR(R7/J7,"-")</f>
        <v>4556.6502463054</v>
      </c>
      <c r="T7" s="201">
        <f>IFERROR(R7/P7,"-")</f>
        <v>132142.85714286</v>
      </c>
      <c r="U7" s="195">
        <f>IFERROR(R7-D7,"-")</f>
        <v>700000</v>
      </c>
      <c r="V7" s="85">
        <f>R7/D7</f>
        <v>4.1111111111111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330000</v>
      </c>
      <c r="E10" s="41">
        <f>SUM(E6:E8)</f>
        <v>793</v>
      </c>
      <c r="F10" s="41">
        <f>SUM(F6:F8)</f>
        <v>379</v>
      </c>
      <c r="G10" s="41">
        <f>SUM(G6:G8)</f>
        <v>919</v>
      </c>
      <c r="H10" s="41">
        <f>SUM(H6:H8)</f>
        <v>243</v>
      </c>
      <c r="I10" s="41">
        <f>SUM(I6:I8)</f>
        <v>2</v>
      </c>
      <c r="J10" s="41">
        <f>SUM(J6:J8)</f>
        <v>245</v>
      </c>
      <c r="K10" s="42">
        <f>IFERROR(J10/G10,"-")</f>
        <v>0.26659412404788</v>
      </c>
      <c r="L10" s="78">
        <f>SUM(L6:L8)</f>
        <v>17</v>
      </c>
      <c r="M10" s="78">
        <f>SUM(M6:M8)</f>
        <v>50</v>
      </c>
      <c r="N10" s="42">
        <f>IFERROR(L10/J10,"-")</f>
        <v>0.069387755102041</v>
      </c>
      <c r="O10" s="43">
        <f>IFERROR(D10/J10,"-")</f>
        <v>1346.9387755102</v>
      </c>
      <c r="P10" s="44">
        <f>SUM(P6:P8)</f>
        <v>13</v>
      </c>
      <c r="Q10" s="42">
        <f>IFERROR(P10/J10,"-")</f>
        <v>0.053061224489796</v>
      </c>
      <c r="R10" s="45">
        <f>SUM(R6:R8)</f>
        <v>1231000</v>
      </c>
      <c r="S10" s="45">
        <f>IFERROR(R10/J10,"-")</f>
        <v>5024.4897959184</v>
      </c>
      <c r="T10" s="45">
        <f>IFERROR(R10/P10,"-")</f>
        <v>94692.307692308</v>
      </c>
      <c r="U10" s="46">
        <f>SUM(U6:U8)</f>
        <v>901000</v>
      </c>
      <c r="V10" s="47">
        <f>IFERROR(R10/D10,"-")</f>
        <v>3.730303030303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2.9142857142857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105000</v>
      </c>
      <c r="K6" s="81">
        <v>0</v>
      </c>
      <c r="L6" s="81">
        <v>0</v>
      </c>
      <c r="M6" s="81">
        <v>0</v>
      </c>
      <c r="N6" s="91">
        <v>35</v>
      </c>
      <c r="O6" s="92">
        <v>0</v>
      </c>
      <c r="P6" s="93">
        <f>N6+O6</f>
        <v>35</v>
      </c>
      <c r="Q6" s="82" t="str">
        <f>IFERROR(P6/M6,"-")</f>
        <v>-</v>
      </c>
      <c r="R6" s="81">
        <v>4</v>
      </c>
      <c r="S6" s="81">
        <v>3</v>
      </c>
      <c r="T6" s="82">
        <f>IFERROR(S6/(O6+P6),"-")</f>
        <v>0.085714285714286</v>
      </c>
      <c r="U6" s="182">
        <f>IFERROR(J6/SUM(P6:P7),"-")</f>
        <v>2500</v>
      </c>
      <c r="V6" s="84">
        <v>4</v>
      </c>
      <c r="W6" s="82">
        <f>IF(P6=0,"-",V6/P6)</f>
        <v>0.11428571428571</v>
      </c>
      <c r="X6" s="186">
        <v>60000</v>
      </c>
      <c r="Y6" s="187">
        <f>IFERROR(X6/P6,"-")</f>
        <v>1714.2857142857</v>
      </c>
      <c r="Z6" s="187">
        <f>IFERROR(X6/V6,"-")</f>
        <v>15000</v>
      </c>
      <c r="AA6" s="188">
        <f>SUM(X6:X7)-SUM(J6:J7)</f>
        <v>201000</v>
      </c>
      <c r="AB6" s="85">
        <f>SUM(X6:X7)/SUM(J6:J7)</f>
        <v>2.9142857142857</v>
      </c>
      <c r="AC6" s="79"/>
      <c r="AD6" s="94">
        <v>1</v>
      </c>
      <c r="AE6" s="95">
        <f>IF(P6=0,"",IF(AD6=0,"",(AD6/P6)))</f>
        <v>0.028571428571429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0.085714285714286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0.057142857142857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0.25714285714286</v>
      </c>
      <c r="BP6" s="121">
        <v>2</v>
      </c>
      <c r="BQ6" s="122">
        <f>IFERROR(BP6/BN6,"-")</f>
        <v>0.22222222222222</v>
      </c>
      <c r="BR6" s="123">
        <v>10000</v>
      </c>
      <c r="BS6" s="124">
        <f>IFERROR(BR6/BN6,"-")</f>
        <v>1111.1111111111</v>
      </c>
      <c r="BT6" s="125">
        <v>2</v>
      </c>
      <c r="BU6" s="125"/>
      <c r="BV6" s="125"/>
      <c r="BW6" s="126">
        <v>12</v>
      </c>
      <c r="BX6" s="127">
        <f>IF(P6=0,"",IF(BW6=0,"",(BW6/P6)))</f>
        <v>0.34285714285714</v>
      </c>
      <c r="BY6" s="128">
        <v>2</v>
      </c>
      <c r="BZ6" s="129">
        <f>IFERROR(BY6/BW6,"-")</f>
        <v>0.16666666666667</v>
      </c>
      <c r="CA6" s="130">
        <v>50000</v>
      </c>
      <c r="CB6" s="131">
        <f>IFERROR(CA6/BW6,"-")</f>
        <v>4166.6666666667</v>
      </c>
      <c r="CC6" s="132"/>
      <c r="CD6" s="132">
        <v>1</v>
      </c>
      <c r="CE6" s="132">
        <v>1</v>
      </c>
      <c r="CF6" s="133">
        <v>3</v>
      </c>
      <c r="CG6" s="134">
        <f>IF(P6=0,"",IF(CF6=0,"",(CF6/P6)))</f>
        <v>0.085714285714286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60000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50</v>
      </c>
      <c r="L7" s="81">
        <v>35</v>
      </c>
      <c r="M7" s="81">
        <v>5</v>
      </c>
      <c r="N7" s="91">
        <v>7</v>
      </c>
      <c r="O7" s="92">
        <v>0</v>
      </c>
      <c r="P7" s="93">
        <f>N7+O7</f>
        <v>7</v>
      </c>
      <c r="Q7" s="82">
        <f>IFERROR(P7/M7,"-")</f>
        <v>1.4</v>
      </c>
      <c r="R7" s="81">
        <v>4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0.28571428571429</v>
      </c>
      <c r="X7" s="186">
        <v>246000</v>
      </c>
      <c r="Y7" s="187">
        <f>IFERROR(X7/P7,"-")</f>
        <v>35142.857142857</v>
      </c>
      <c r="Z7" s="187">
        <f>IFERROR(X7/V7,"-")</f>
        <v>123000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0.42857142857143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243000</v>
      </c>
      <c r="CB7" s="131">
        <f>IFERROR(CA7/BW7,"-")</f>
        <v>121500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246000</v>
      </c>
      <c r="CQ7" s="141">
        <v>243000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2.9142857142857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105000</v>
      </c>
      <c r="K10" s="41">
        <f>SUM(K6:K9)</f>
        <v>50</v>
      </c>
      <c r="L10" s="41">
        <f>SUM(L6:L9)</f>
        <v>35</v>
      </c>
      <c r="M10" s="41">
        <f>SUM(M6:M9)</f>
        <v>5</v>
      </c>
      <c r="N10" s="41">
        <f>SUM(N6:N9)</f>
        <v>42</v>
      </c>
      <c r="O10" s="41">
        <f>SUM(O6:O9)</f>
        <v>0</v>
      </c>
      <c r="P10" s="41">
        <f>SUM(P6:P9)</f>
        <v>42</v>
      </c>
      <c r="Q10" s="42">
        <f>IFERROR(P10/M10,"-")</f>
        <v>8.4</v>
      </c>
      <c r="R10" s="78">
        <f>SUM(R6:R9)</f>
        <v>8</v>
      </c>
      <c r="S10" s="78">
        <f>SUM(S6:S9)</f>
        <v>3</v>
      </c>
      <c r="T10" s="42">
        <f>IFERROR(R10/P10,"-")</f>
        <v>0.19047619047619</v>
      </c>
      <c r="U10" s="184">
        <f>IFERROR(J10/P10,"-")</f>
        <v>2500</v>
      </c>
      <c r="V10" s="44">
        <f>SUM(V6:V9)</f>
        <v>6</v>
      </c>
      <c r="W10" s="42">
        <f>IFERROR(V10/P10,"-")</f>
        <v>0.14285714285714</v>
      </c>
      <c r="X10" s="190">
        <f>SUM(X6:X9)</f>
        <v>306000</v>
      </c>
      <c r="Y10" s="190">
        <f>IFERROR(X10/P10,"-")</f>
        <v>7285.7142857143</v>
      </c>
      <c r="Z10" s="190">
        <f>IFERROR(X10/V10,"-")</f>
        <v>51000</v>
      </c>
      <c r="AA10" s="190">
        <f>X10-J10</f>
        <v>201000</v>
      </c>
      <c r="AB10" s="47">
        <f>X10/J10</f>
        <v>2.9142857142857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7.16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90" t="s">
        <v>79</v>
      </c>
      <c r="J6" s="188">
        <v>125000</v>
      </c>
      <c r="K6" s="81">
        <v>63</v>
      </c>
      <c r="L6" s="81">
        <v>0</v>
      </c>
      <c r="M6" s="81">
        <v>287</v>
      </c>
      <c r="N6" s="91">
        <v>33</v>
      </c>
      <c r="O6" s="92">
        <v>0</v>
      </c>
      <c r="P6" s="93">
        <f>N6+O6</f>
        <v>33</v>
      </c>
      <c r="Q6" s="82">
        <f>IFERROR(P6/M6,"-")</f>
        <v>0.11498257839721</v>
      </c>
      <c r="R6" s="81">
        <v>0</v>
      </c>
      <c r="S6" s="81">
        <v>9</v>
      </c>
      <c r="T6" s="82">
        <f>IFERROR(S6/(O6+P6),"-")</f>
        <v>0.27272727272727</v>
      </c>
      <c r="U6" s="182">
        <f>IFERROR(J6/SUM(P6:P7),"-")</f>
        <v>1168.2242990654</v>
      </c>
      <c r="V6" s="84">
        <v>2</v>
      </c>
      <c r="W6" s="82">
        <f>IF(P6=0,"-",V6/P6)</f>
        <v>0.060606060606061</v>
      </c>
      <c r="X6" s="186">
        <v>26000</v>
      </c>
      <c r="Y6" s="187">
        <f>IFERROR(X6/P6,"-")</f>
        <v>787.87878787879</v>
      </c>
      <c r="Z6" s="187">
        <f>IFERROR(X6/V6,"-")</f>
        <v>13000</v>
      </c>
      <c r="AA6" s="188">
        <f>SUM(X6:X7)-SUM(J6:J7)</f>
        <v>770000</v>
      </c>
      <c r="AB6" s="85">
        <f>SUM(X6:X7)/SUM(J6:J7)</f>
        <v>7.16</v>
      </c>
      <c r="AC6" s="79"/>
      <c r="AD6" s="94">
        <v>1</v>
      </c>
      <c r="AE6" s="95">
        <f>IF(P6=0,"",IF(AD6=0,"",(AD6/P6)))</f>
        <v>0.03030303030303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16</v>
      </c>
      <c r="AN6" s="101">
        <f>IF(P6=0,"",IF(AM6=0,"",(AM6/P6)))</f>
        <v>0.48484848484848</v>
      </c>
      <c r="AO6" s="100">
        <v>1</v>
      </c>
      <c r="AP6" s="102">
        <f>IFERROR(AP6/AM6,"-")</f>
        <v>0</v>
      </c>
      <c r="AQ6" s="103">
        <v>16000</v>
      </c>
      <c r="AR6" s="104">
        <f>IFERROR(AQ6/AM6,"-")</f>
        <v>1000</v>
      </c>
      <c r="AS6" s="105"/>
      <c r="AT6" s="105"/>
      <c r="AU6" s="105">
        <v>1</v>
      </c>
      <c r="AV6" s="106">
        <v>6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0.12121212121212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0.060606060606061</v>
      </c>
      <c r="BP6" s="121">
        <v>1</v>
      </c>
      <c r="BQ6" s="122">
        <f>IFERROR(BP6/BN6,"-")</f>
        <v>0.5</v>
      </c>
      <c r="BR6" s="123">
        <v>10000</v>
      </c>
      <c r="BS6" s="124">
        <f>IFERROR(BR6/BN6,"-")</f>
        <v>5000</v>
      </c>
      <c r="BT6" s="125"/>
      <c r="BU6" s="125">
        <v>1</v>
      </c>
      <c r="BV6" s="125"/>
      <c r="BW6" s="126">
        <v>4</v>
      </c>
      <c r="BX6" s="127">
        <f>IF(P6=0,"",IF(BW6=0,"",(BW6/P6)))</f>
        <v>0.12121212121212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26000</v>
      </c>
      <c r="CQ6" s="141">
        <v>16000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435</v>
      </c>
      <c r="L7" s="81">
        <v>205</v>
      </c>
      <c r="M7" s="81">
        <v>212</v>
      </c>
      <c r="N7" s="91">
        <v>72</v>
      </c>
      <c r="O7" s="92">
        <v>2</v>
      </c>
      <c r="P7" s="93">
        <f>N7+O7</f>
        <v>74</v>
      </c>
      <c r="Q7" s="82">
        <f>IFERROR(P7/M7,"-")</f>
        <v>0.34905660377358</v>
      </c>
      <c r="R7" s="81">
        <v>4</v>
      </c>
      <c r="S7" s="81">
        <v>18</v>
      </c>
      <c r="T7" s="82">
        <f>IFERROR(S7/(O7+P7),"-")</f>
        <v>0.23684210526316</v>
      </c>
      <c r="U7" s="182"/>
      <c r="V7" s="84">
        <v>4</v>
      </c>
      <c r="W7" s="82">
        <f>IF(P7=0,"-",V7/P7)</f>
        <v>0.054054054054054</v>
      </c>
      <c r="X7" s="186">
        <v>869000</v>
      </c>
      <c r="Y7" s="187">
        <f>IFERROR(X7/P7,"-")</f>
        <v>11743.243243243</v>
      </c>
      <c r="Z7" s="187">
        <f>IFERROR(X7/V7,"-")</f>
        <v>217250</v>
      </c>
      <c r="AA7" s="188"/>
      <c r="AB7" s="85"/>
      <c r="AC7" s="79"/>
      <c r="AD7" s="94">
        <v>2</v>
      </c>
      <c r="AE7" s="95">
        <f>IF(P7=0,"",IF(AD7=0,"",(AD7/P7)))</f>
        <v>0.027027027027027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18</v>
      </c>
      <c r="AN7" s="101">
        <f>IF(P7=0,"",IF(AM7=0,"",(AM7/P7)))</f>
        <v>0.24324324324324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11</v>
      </c>
      <c r="AW7" s="107">
        <f>IF(P7=0,"",IF(AV7=0,"",(AV7/P7)))</f>
        <v>0.14864864864865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13</v>
      </c>
      <c r="BF7" s="113">
        <f>IF(P7=0,"",IF(BE7=0,"",(BE7/P7)))</f>
        <v>0.17567567567568</v>
      </c>
      <c r="BG7" s="112">
        <v>1</v>
      </c>
      <c r="BH7" s="114">
        <f>IFERROR(BG7/BE7,"-")</f>
        <v>0.076923076923077</v>
      </c>
      <c r="BI7" s="115">
        <v>26000</v>
      </c>
      <c r="BJ7" s="116">
        <f>IFERROR(BI7/BE7,"-")</f>
        <v>2000</v>
      </c>
      <c r="BK7" s="117"/>
      <c r="BL7" s="117"/>
      <c r="BM7" s="117">
        <v>1</v>
      </c>
      <c r="BN7" s="119">
        <v>13</v>
      </c>
      <c r="BO7" s="120">
        <f>IF(P7=0,"",IF(BN7=0,"",(BN7/P7)))</f>
        <v>0.17567567567568</v>
      </c>
      <c r="BP7" s="121">
        <v>4</v>
      </c>
      <c r="BQ7" s="122">
        <f>IFERROR(BP7/BN7,"-")</f>
        <v>0.30769230769231</v>
      </c>
      <c r="BR7" s="123">
        <v>577000</v>
      </c>
      <c r="BS7" s="124">
        <f>IFERROR(BR7/BN7,"-")</f>
        <v>44384.615384615</v>
      </c>
      <c r="BT7" s="125"/>
      <c r="BU7" s="125">
        <v>1</v>
      </c>
      <c r="BV7" s="125">
        <v>3</v>
      </c>
      <c r="BW7" s="126">
        <v>15</v>
      </c>
      <c r="BX7" s="127">
        <f>IF(P7=0,"",IF(BW7=0,"",(BW7/P7)))</f>
        <v>0.2027027027027</v>
      </c>
      <c r="BY7" s="128">
        <v>1</v>
      </c>
      <c r="BZ7" s="129">
        <f>IFERROR(BY7/BW7,"-")</f>
        <v>0.066666666666667</v>
      </c>
      <c r="CA7" s="130">
        <v>37000</v>
      </c>
      <c r="CB7" s="131">
        <f>IFERROR(CA7/BW7,"-")</f>
        <v>2466.6666666667</v>
      </c>
      <c r="CC7" s="132"/>
      <c r="CD7" s="132"/>
      <c r="CE7" s="132">
        <v>1</v>
      </c>
      <c r="CF7" s="133">
        <v>2</v>
      </c>
      <c r="CG7" s="134">
        <f>IF(P7=0,"",IF(CF7=0,"",(CF7/P7)))</f>
        <v>0.027027027027027</v>
      </c>
      <c r="CH7" s="135">
        <v>1</v>
      </c>
      <c r="CI7" s="136">
        <f>IFERROR(CH7/CF7,"-")</f>
        <v>0.5</v>
      </c>
      <c r="CJ7" s="137">
        <v>382000</v>
      </c>
      <c r="CK7" s="138">
        <f>IFERROR(CJ7/CF7,"-")</f>
        <v>191000</v>
      </c>
      <c r="CL7" s="139"/>
      <c r="CM7" s="139"/>
      <c r="CN7" s="139">
        <v>1</v>
      </c>
      <c r="CO7" s="140">
        <v>4</v>
      </c>
      <c r="CP7" s="141">
        <v>869000</v>
      </c>
      <c r="CQ7" s="141">
        <v>420000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</v>
      </c>
      <c r="B8" s="203" t="s">
        <v>81</v>
      </c>
      <c r="C8" s="203" t="s">
        <v>82</v>
      </c>
      <c r="D8" s="203" t="s">
        <v>83</v>
      </c>
      <c r="E8" s="203" t="s">
        <v>84</v>
      </c>
      <c r="F8" s="203" t="s">
        <v>76</v>
      </c>
      <c r="G8" s="203" t="s">
        <v>85</v>
      </c>
      <c r="H8" s="90" t="s">
        <v>86</v>
      </c>
      <c r="I8" s="90" t="s">
        <v>87</v>
      </c>
      <c r="J8" s="188">
        <v>100000</v>
      </c>
      <c r="K8" s="81">
        <v>53</v>
      </c>
      <c r="L8" s="81">
        <v>0</v>
      </c>
      <c r="M8" s="81">
        <v>263</v>
      </c>
      <c r="N8" s="91">
        <v>29</v>
      </c>
      <c r="O8" s="92">
        <v>0</v>
      </c>
      <c r="P8" s="93">
        <f>N8+O8</f>
        <v>29</v>
      </c>
      <c r="Q8" s="82">
        <f>IFERROR(P8/M8,"-")</f>
        <v>0.11026615969582</v>
      </c>
      <c r="R8" s="81">
        <v>1</v>
      </c>
      <c r="S8" s="81">
        <v>9</v>
      </c>
      <c r="T8" s="82">
        <f>IFERROR(S8/(O8+P8),"-")</f>
        <v>0.31034482758621</v>
      </c>
      <c r="U8" s="182">
        <f>IFERROR(J8/SUM(P8:P9),"-")</f>
        <v>1041.6666666667</v>
      </c>
      <c r="V8" s="84">
        <v>1</v>
      </c>
      <c r="W8" s="82">
        <f>IF(P8=0,"-",V8/P8)</f>
        <v>0.03448275862069</v>
      </c>
      <c r="X8" s="186">
        <v>30000</v>
      </c>
      <c r="Y8" s="187">
        <f>IFERROR(X8/P8,"-")</f>
        <v>1034.4827586207</v>
      </c>
      <c r="Z8" s="187">
        <f>IFERROR(X8/V8,"-")</f>
        <v>30000</v>
      </c>
      <c r="AA8" s="188">
        <f>SUM(X8:X9)-SUM(J8:J9)</f>
        <v>-70000</v>
      </c>
      <c r="AB8" s="85">
        <f>SUM(X8:X9)/SUM(J8:J9)</f>
        <v>0.3</v>
      </c>
      <c r="AC8" s="79"/>
      <c r="AD8" s="94">
        <v>1</v>
      </c>
      <c r="AE8" s="95">
        <f>IF(P8=0,"",IF(AD8=0,"",(AD8/P8)))</f>
        <v>0.03448275862069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16</v>
      </c>
      <c r="AN8" s="101">
        <f>IF(P8=0,"",IF(AM8=0,"",(AM8/P8)))</f>
        <v>0.55172413793103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0.10344827586207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0.03448275862069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6</v>
      </c>
      <c r="BO8" s="120">
        <f>IF(P8=0,"",IF(BN8=0,"",(BN8/P8)))</f>
        <v>0.20689655172414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0.03448275862069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0.03448275862069</v>
      </c>
      <c r="CH8" s="135">
        <v>1</v>
      </c>
      <c r="CI8" s="136">
        <f>IFERROR(CH8/CF8,"-")</f>
        <v>1</v>
      </c>
      <c r="CJ8" s="137">
        <v>30000</v>
      </c>
      <c r="CK8" s="138">
        <f>IFERROR(CJ8/CF8,"-")</f>
        <v>30000</v>
      </c>
      <c r="CL8" s="139">
        <v>1</v>
      </c>
      <c r="CM8" s="139"/>
      <c r="CN8" s="139"/>
      <c r="CO8" s="140">
        <v>1</v>
      </c>
      <c r="CP8" s="141">
        <v>30000</v>
      </c>
      <c r="CQ8" s="141">
        <v>30000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88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192</v>
      </c>
      <c r="L9" s="81">
        <v>139</v>
      </c>
      <c r="M9" s="81">
        <v>152</v>
      </c>
      <c r="N9" s="91">
        <v>67</v>
      </c>
      <c r="O9" s="92">
        <v>0</v>
      </c>
      <c r="P9" s="93">
        <f>N9+O9</f>
        <v>67</v>
      </c>
      <c r="Q9" s="82">
        <f>IFERROR(P9/M9,"-")</f>
        <v>0.44078947368421</v>
      </c>
      <c r="R9" s="81">
        <v>4</v>
      </c>
      <c r="S9" s="81">
        <v>11</v>
      </c>
      <c r="T9" s="82">
        <f>IFERROR(S9/(O9+P9),"-")</f>
        <v>0.16417910447761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26</v>
      </c>
      <c r="AN9" s="101">
        <f>IF(P9=0,"",IF(AM9=0,"",(AM9/P9)))</f>
        <v>0.38805970149254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0.059701492537313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11</v>
      </c>
      <c r="BF9" s="113">
        <f>IF(P9=0,"",IF(BE9=0,"",(BE9/P9)))</f>
        <v>0.16417910447761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12</v>
      </c>
      <c r="BO9" s="120">
        <f>IF(P9=0,"",IF(BN9=0,"",(BN9/P9)))</f>
        <v>0.17910447761194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11</v>
      </c>
      <c r="BX9" s="127">
        <f>IF(P9=0,"",IF(BW9=0,"",(BW9/P9)))</f>
        <v>0.16417910447761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3</v>
      </c>
      <c r="CG9" s="134">
        <f>IF(P9=0,"",IF(CF9=0,"",(CF9/P9)))</f>
        <v>0.044776119402985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4.1111111111111</v>
      </c>
      <c r="B12" s="39"/>
      <c r="C12" s="39"/>
      <c r="D12" s="39"/>
      <c r="E12" s="39"/>
      <c r="F12" s="39"/>
      <c r="G12" s="40" t="s">
        <v>89</v>
      </c>
      <c r="H12" s="40"/>
      <c r="I12" s="40"/>
      <c r="J12" s="190">
        <f>SUM(J6:J11)</f>
        <v>225000</v>
      </c>
      <c r="K12" s="41">
        <f>SUM(K6:K11)</f>
        <v>743</v>
      </c>
      <c r="L12" s="41">
        <f>SUM(L6:L11)</f>
        <v>344</v>
      </c>
      <c r="M12" s="41">
        <f>SUM(M6:M11)</f>
        <v>914</v>
      </c>
      <c r="N12" s="41">
        <f>SUM(N6:N11)</f>
        <v>201</v>
      </c>
      <c r="O12" s="41">
        <f>SUM(O6:O11)</f>
        <v>2</v>
      </c>
      <c r="P12" s="41">
        <f>SUM(P6:P11)</f>
        <v>203</v>
      </c>
      <c r="Q12" s="42">
        <f>IFERROR(P12/M12,"-")</f>
        <v>0.22210065645514</v>
      </c>
      <c r="R12" s="78">
        <f>SUM(R6:R11)</f>
        <v>9</v>
      </c>
      <c r="S12" s="78">
        <f>SUM(S6:S11)</f>
        <v>47</v>
      </c>
      <c r="T12" s="42">
        <f>IFERROR(R12/P12,"-")</f>
        <v>0.044334975369458</v>
      </c>
      <c r="U12" s="184">
        <f>IFERROR(J12/P12,"-")</f>
        <v>1108.3743842365</v>
      </c>
      <c r="V12" s="44">
        <f>SUM(V6:V11)</f>
        <v>7</v>
      </c>
      <c r="W12" s="42">
        <f>IFERROR(V12/P12,"-")</f>
        <v>0.03448275862069</v>
      </c>
      <c r="X12" s="190">
        <f>SUM(X6:X11)</f>
        <v>925000</v>
      </c>
      <c r="Y12" s="190">
        <f>IFERROR(X12/P12,"-")</f>
        <v>4556.6502463054</v>
      </c>
      <c r="Z12" s="190">
        <f>IFERROR(X12/V12,"-")</f>
        <v>132142.85714286</v>
      </c>
      <c r="AA12" s="190">
        <f>X12-J12</f>
        <v>700000</v>
      </c>
      <c r="AB12" s="47">
        <f>X12/J12</f>
        <v>4.1111111111111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