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<sst xmlns="http://schemas.openxmlformats.org/spreadsheetml/2006/main" uniqueCount="88">
  <si>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</si>
  <si>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</si>
  <si>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</si>
  <si>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</si>
  <si>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</si>
  <si>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</si>
  <si>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</si>
  <si>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</si>
  <si>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</si>
  <si>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</si>
  <si>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</si>
  <si>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</si>
  <si>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</si>
  <si>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</si>
  <si>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</si>
  <si>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</si>
  <si>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</si>
  <si>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</si>
  <si>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</si>
  <si>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</si>
  <si>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</si>
  <si>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</si>
  <si>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</si>
  <si>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</si>
  <si>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</si>
  <si>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</si>
  <si>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</si>
  <si>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</si>
  <si>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</si>
  <si>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</si>
  <si>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</si>
  <si>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</si>
  <si>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</si>
  <si>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</si>
  <si>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</si>
  <si>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</si>
  <si>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</si>
  <si>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</si>
  <si>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</si>
  <si>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</si>
  <si>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</si>
  <si>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</si>
  <si>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</si>
  <si>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</si>
  <si>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</si>
  <si>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</si>
  <si>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</si>
  <si>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</si>
  <si>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</si>
  <si>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</si>
  <si>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</si>
  <si>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</si>
  <si>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</si>
  <si>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</si>
  <si>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</si>
  <si>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</si>
  <si>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</si>
  <si>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</si>
  <si>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</si>
  <si>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</si>
  <si>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ad793</t>
  </si>
  <si>
    <t>文友舎</t>
  </si>
  <si>
    <t>5P風俗ヘスティア(高宮菜々子さん)</t>
  </si>
  <si>
    <t>lp07</t>
  </si>
  <si>
    <t>EXCITING MAX ! DELUXE 2022夏特大号</t>
  </si>
  <si>
    <t>1C5P</t>
  </si>
  <si>
    <t>8月03日(水)</t>
  </si>
  <si>
    <t>ad794</t>
  </si>
  <si>
    <t>空電</t>
  </si>
  <si>
    <t>ad797</t>
  </si>
  <si>
    <t>大洋図書</t>
  </si>
  <si>
    <t>2P_対談風原稿_ヘスティア</t>
  </si>
  <si>
    <t>実話ナックルズGOLD ドキュメント</t>
  </si>
  <si>
    <t>1C2P</t>
  </si>
  <si>
    <t>8月08日(月)</t>
  </si>
  <si>
    <t>ad798</t>
  </si>
  <si>
    <t>ad795</t>
  </si>
  <si>
    <t>徳間書店</t>
  </si>
  <si>
    <t>DVD漫画きよし_袋裏用セリフアレンジ</t>
  </si>
  <si>
    <t>アサヒ芸能.2W火</t>
  </si>
  <si>
    <t>DVD袋裏4C</t>
  </si>
  <si>
    <t>8月09日(火)</t>
  </si>
  <si>
    <t>ad796</t>
  </si>
  <si>
    <t>ad799</t>
  </si>
  <si>
    <t>臨時増刊ラヴァーズ</t>
  </si>
  <si>
    <t>8月22日(月)</t>
  </si>
  <si>
    <t>ad800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</si>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</sst>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260000</v>
      </c>
      <c r="E6" s="81">
        <v>401</v>
      </c>
      <c r="F6" s="81">
        <v>172</v>
      </c>
      <c r="G6" s="81">
        <v>411</v>
      </c>
      <c r="H6" s="91">
        <v>91</v>
      </c>
      <c r="I6" s="92">
        <v>2</v>
      </c>
      <c r="J6" s="145">
        <f>H6+I6</f>
        <v>93</v>
      </c>
      <c r="K6" s="82">
        <f>IFERROR(J6/G6,"-")</f>
        <v>0.22627737226277</v>
      </c>
      <c r="L6" s="81">
        <v>19</v>
      </c>
      <c r="M6" s="81">
        <v>13</v>
      </c>
      <c r="N6" s="82">
        <f>IFERROR(L6/J6,"-")</f>
        <v>0.20430107526882</v>
      </c>
      <c r="O6" s="83">
        <f>IFERROR(D6/J6,"-")</f>
        <v>2795.6989247312</v>
      </c>
      <c r="P6" s="84">
        <v>15</v>
      </c>
      <c r="Q6" s="82">
        <f>IFERROR(P6/J6,"-")</f>
        <v>0.16129032258065</v>
      </c>
      <c r="R6" s="200">
        <v>251500</v>
      </c>
      <c r="S6" s="201">
        <f>IFERROR(R6/J6,"-")</f>
        <v>2704.3010752688</v>
      </c>
      <c r="T6" s="201">
        <f>IFERROR(R6/P6,"-")</f>
        <v>16766.666666667</v>
      </c>
      <c r="U6" s="195">
        <f>IFERROR(R6-D6,"-")</f>
        <v>-8500</v>
      </c>
      <c r="V6" s="85">
        <f>R6/D6</f>
        <v>0.96730769230769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260000</v>
      </c>
      <c r="E9" s="41">
        <f>SUM(E6:E7)</f>
        <v>401</v>
      </c>
      <c r="F9" s="41">
        <f>SUM(F6:F7)</f>
        <v>172</v>
      </c>
      <c r="G9" s="41">
        <f>SUM(G6:G7)</f>
        <v>411</v>
      </c>
      <c r="H9" s="41">
        <f>SUM(H6:H7)</f>
        <v>91</v>
      </c>
      <c r="I9" s="41">
        <f>SUM(I6:I7)</f>
        <v>2</v>
      </c>
      <c r="J9" s="41">
        <f>SUM(J6:J7)</f>
        <v>93</v>
      </c>
      <c r="K9" s="42">
        <f>IFERROR(J9/G9,"-")</f>
        <v>0.22627737226277</v>
      </c>
      <c r="L9" s="78">
        <f>SUM(L6:L7)</f>
        <v>19</v>
      </c>
      <c r="M9" s="78">
        <f>SUM(M6:M7)</f>
        <v>13</v>
      </c>
      <c r="N9" s="42">
        <f>IFERROR(L9/J9,"-")</f>
        <v>0.20430107526882</v>
      </c>
      <c r="O9" s="43">
        <f>IFERROR(D9/J9,"-")</f>
        <v>2795.6989247312</v>
      </c>
      <c r="P9" s="44">
        <f>SUM(P6:P7)</f>
        <v>15</v>
      </c>
      <c r="Q9" s="42">
        <f>IFERROR(P9/J9,"-")</f>
        <v>0.16129032258065</v>
      </c>
      <c r="R9" s="45">
        <f>SUM(R6:R7)</f>
        <v>251500</v>
      </c>
      <c r="S9" s="45">
        <f>IFERROR(R9/J9,"-")</f>
        <v>2704.3010752688</v>
      </c>
      <c r="T9" s="45">
        <f>IFERROR(R9/P9,"-")</f>
        <v>16766.666666667</v>
      </c>
      <c r="U9" s="46">
        <f>SUM(U6:U7)</f>
        <v>-8500</v>
      </c>
      <c r="V9" s="47">
        <f>IFERROR(R9/D9,"-")</f>
        <v>0.96730769230769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0.046153846153846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65000</v>
      </c>
      <c r="K6" s="81">
        <v>15</v>
      </c>
      <c r="L6" s="81">
        <v>0</v>
      </c>
      <c r="M6" s="81">
        <v>51</v>
      </c>
      <c r="N6" s="91">
        <v>9</v>
      </c>
      <c r="O6" s="92">
        <v>0</v>
      </c>
      <c r="P6" s="93">
        <f>N6+O6</f>
        <v>9</v>
      </c>
      <c r="Q6" s="82">
        <f>IFERROR(P6/M6,"-")</f>
        <v>0.17647058823529</v>
      </c>
      <c r="R6" s="81">
        <v>0</v>
      </c>
      <c r="S6" s="81">
        <v>3</v>
      </c>
      <c r="T6" s="82">
        <f>IFERROR(S6/(O6+P6),"-")</f>
        <v>0.33333333333333</v>
      </c>
      <c r="U6" s="182">
        <f>IFERROR(J6/SUM(P6:P7),"-")</f>
        <v>2826.0869565217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-62000</v>
      </c>
      <c r="AB6" s="85">
        <f>SUM(X6:X7)/SUM(J6:J7)</f>
        <v>0.046153846153846</v>
      </c>
      <c r="AC6" s="79"/>
      <c r="AD6" s="94">
        <v>1</v>
      </c>
      <c r="AE6" s="95">
        <f>IF(P6=0,"",IF(AD6=0,"",(AD6/P6)))</f>
        <v>0.11111111111111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3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0.22222222222222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0.11111111111111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0.22222222222222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98</v>
      </c>
      <c r="L7" s="81">
        <v>52</v>
      </c>
      <c r="M7" s="81">
        <v>33</v>
      </c>
      <c r="N7" s="91">
        <v>14</v>
      </c>
      <c r="O7" s="92">
        <v>0</v>
      </c>
      <c r="P7" s="93">
        <f>N7+O7</f>
        <v>14</v>
      </c>
      <c r="Q7" s="82">
        <f>IFERROR(P7/M7,"-")</f>
        <v>0.42424242424242</v>
      </c>
      <c r="R7" s="81">
        <v>1</v>
      </c>
      <c r="S7" s="81">
        <v>2</v>
      </c>
      <c r="T7" s="82">
        <f>IFERROR(S7/(O7+P7),"-")</f>
        <v>0.14285714285714</v>
      </c>
      <c r="U7" s="182"/>
      <c r="V7" s="84">
        <v>1</v>
      </c>
      <c r="W7" s="82">
        <f>IF(P7=0,"-",V7/P7)</f>
        <v>0.071428571428571</v>
      </c>
      <c r="X7" s="186">
        <v>3000</v>
      </c>
      <c r="Y7" s="187">
        <f>IFERROR(X7/P7,"-")</f>
        <v>214.28571428571</v>
      </c>
      <c r="Z7" s="187">
        <f>IFERROR(X7/V7,"-")</f>
        <v>3000</v>
      </c>
      <c r="AA7" s="188"/>
      <c r="AB7" s="85"/>
      <c r="AC7" s="79"/>
      <c r="AD7" s="94">
        <v>1</v>
      </c>
      <c r="AE7" s="95">
        <f>IF(P7=0,"",IF(AD7=0,"",(AD7/P7)))</f>
        <v>0.071428571428571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0.28571428571429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0.28571428571429</v>
      </c>
      <c r="BP7" s="121">
        <v>1</v>
      </c>
      <c r="BQ7" s="122">
        <f>IFERROR(BP7/BN7,"-")</f>
        <v>0.25</v>
      </c>
      <c r="BR7" s="123">
        <v>3000</v>
      </c>
      <c r="BS7" s="124">
        <f>IFERROR(BR7/BN7,"-")</f>
        <v>750</v>
      </c>
      <c r="BT7" s="125">
        <v>1</v>
      </c>
      <c r="BU7" s="125"/>
      <c r="BV7" s="125"/>
      <c r="BW7" s="126">
        <v>3</v>
      </c>
      <c r="BX7" s="127">
        <f>IF(P7=0,"",IF(BW7=0,"",(BW7/P7)))</f>
        <v>0.21428571428571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0.055555555555556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90" t="s">
        <v>74</v>
      </c>
      <c r="J8" s="188">
        <v>45000</v>
      </c>
      <c r="K8" s="81">
        <v>12</v>
      </c>
      <c r="L8" s="81">
        <v>0</v>
      </c>
      <c r="M8" s="81">
        <v>18</v>
      </c>
      <c r="N8" s="91">
        <v>8</v>
      </c>
      <c r="O8" s="92">
        <v>0</v>
      </c>
      <c r="P8" s="93">
        <f>N8+O8</f>
        <v>8</v>
      </c>
      <c r="Q8" s="82">
        <f>IFERROR(P8/M8,"-")</f>
        <v>0.44444444444444</v>
      </c>
      <c r="R8" s="81">
        <v>0</v>
      </c>
      <c r="S8" s="81">
        <v>1</v>
      </c>
      <c r="T8" s="82">
        <f>IFERROR(S8/(O8+P8),"-")</f>
        <v>0.125</v>
      </c>
      <c r="U8" s="182">
        <f>IFERROR(J8/SUM(P8:P9),"-")</f>
        <v>3461.5384615385</v>
      </c>
      <c r="V8" s="84">
        <v>1</v>
      </c>
      <c r="W8" s="82">
        <f>IF(P8=0,"-",V8/P8)</f>
        <v>0.125</v>
      </c>
      <c r="X8" s="186">
        <v>2500</v>
      </c>
      <c r="Y8" s="187">
        <f>IFERROR(X8/P8,"-")</f>
        <v>312.5</v>
      </c>
      <c r="Z8" s="187">
        <f>IFERROR(X8/V8,"-")</f>
        <v>2500</v>
      </c>
      <c r="AA8" s="188">
        <f>SUM(X8:X9)-SUM(J8:J9)</f>
        <v>-42500</v>
      </c>
      <c r="AB8" s="85">
        <f>SUM(X8:X9)/SUM(J8:J9)</f>
        <v>0.055555555555556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0.25</v>
      </c>
      <c r="BG8" s="112">
        <v>1</v>
      </c>
      <c r="BH8" s="114">
        <f>IFERROR(BG8/BE8,"-")</f>
        <v>0.5</v>
      </c>
      <c r="BI8" s="115">
        <v>2500</v>
      </c>
      <c r="BJ8" s="116">
        <f>IFERROR(BI8/BE8,"-")</f>
        <v>1250</v>
      </c>
      <c r="BK8" s="117">
        <v>1</v>
      </c>
      <c r="BL8" s="117"/>
      <c r="BM8" s="117"/>
      <c r="BN8" s="119">
        <v>3</v>
      </c>
      <c r="BO8" s="120">
        <f>IF(P8=0,"",IF(BN8=0,"",(BN8/P8)))</f>
        <v>0.375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2500</v>
      </c>
      <c r="CQ8" s="141">
        <v>2500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25</v>
      </c>
      <c r="L9" s="81">
        <v>17</v>
      </c>
      <c r="M9" s="81">
        <v>22</v>
      </c>
      <c r="N9" s="91">
        <v>4</v>
      </c>
      <c r="O9" s="92">
        <v>1</v>
      </c>
      <c r="P9" s="93">
        <f>N9+O9</f>
        <v>5</v>
      </c>
      <c r="Q9" s="82">
        <f>IFERROR(P9/M9,"-")</f>
        <v>0.22727272727273</v>
      </c>
      <c r="R9" s="81">
        <v>2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0.65333333333333</v>
      </c>
      <c r="B10" s="203" t="s">
        <v>76</v>
      </c>
      <c r="C10" s="203" t="s">
        <v>77</v>
      </c>
      <c r="D10" s="203" t="s">
        <v>78</v>
      </c>
      <c r="E10" s="203"/>
      <c r="F10" s="203" t="s">
        <v>63</v>
      </c>
      <c r="G10" s="203" t="s">
        <v>79</v>
      </c>
      <c r="H10" s="90" t="s">
        <v>80</v>
      </c>
      <c r="I10" s="90" t="s">
        <v>81</v>
      </c>
      <c r="J10" s="188">
        <v>75000</v>
      </c>
      <c r="K10" s="81">
        <v>48</v>
      </c>
      <c r="L10" s="81">
        <v>0</v>
      </c>
      <c r="M10" s="81">
        <v>146</v>
      </c>
      <c r="N10" s="91">
        <v>13</v>
      </c>
      <c r="O10" s="92">
        <v>0</v>
      </c>
      <c r="P10" s="93">
        <f>N10+O10</f>
        <v>13</v>
      </c>
      <c r="Q10" s="82">
        <f>IFERROR(P10/M10,"-")</f>
        <v>0.089041095890411</v>
      </c>
      <c r="R10" s="81">
        <v>0</v>
      </c>
      <c r="S10" s="81">
        <v>4</v>
      </c>
      <c r="T10" s="82">
        <f>IFERROR(S10/(O10+P10),"-")</f>
        <v>0.30769230769231</v>
      </c>
      <c r="U10" s="182">
        <f>IFERROR(J10/SUM(P10:P11),"-")</f>
        <v>3000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-26000</v>
      </c>
      <c r="AB10" s="85">
        <f>SUM(X10:X11)/SUM(J10:J11)</f>
        <v>0.65333333333333</v>
      </c>
      <c r="AC10" s="79"/>
      <c r="AD10" s="94">
        <v>2</v>
      </c>
      <c r="AE10" s="95">
        <f>IF(P10=0,"",IF(AD10=0,"",(AD10/P10)))</f>
        <v>0.15384615384615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6</v>
      </c>
      <c r="AN10" s="101">
        <f>IF(P10=0,"",IF(AM10=0,"",(AM10/P10)))</f>
        <v>0.46153846153846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0.15384615384615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0.076923076923077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0.076923076923077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51</v>
      </c>
      <c r="L11" s="81">
        <v>39</v>
      </c>
      <c r="M11" s="81">
        <v>19</v>
      </c>
      <c r="N11" s="91">
        <v>11</v>
      </c>
      <c r="O11" s="92">
        <v>1</v>
      </c>
      <c r="P11" s="93">
        <f>N11+O11</f>
        <v>12</v>
      </c>
      <c r="Q11" s="82">
        <f>IFERROR(P11/M11,"-")</f>
        <v>0.63157894736842</v>
      </c>
      <c r="R11" s="81">
        <v>4</v>
      </c>
      <c r="S11" s="81">
        <v>0</v>
      </c>
      <c r="T11" s="82">
        <f>IFERROR(S11/(O11+P11),"-")</f>
        <v>0</v>
      </c>
      <c r="U11" s="182"/>
      <c r="V11" s="84">
        <v>3</v>
      </c>
      <c r="W11" s="82">
        <f>IF(P11=0,"-",V11/P11)</f>
        <v>0.25</v>
      </c>
      <c r="X11" s="186">
        <v>49000</v>
      </c>
      <c r="Y11" s="187">
        <f>IFERROR(X11/P11,"-")</f>
        <v>4083.3333333333</v>
      </c>
      <c r="Z11" s="187">
        <f>IFERROR(X11/V11,"-")</f>
        <v>16333.333333333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0.083333333333333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0.16666666666667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3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0.16666666666667</v>
      </c>
      <c r="BP11" s="121">
        <v>2</v>
      </c>
      <c r="BQ11" s="122">
        <f>IFERROR(BP11/BN11,"-")</f>
        <v>1</v>
      </c>
      <c r="BR11" s="123">
        <v>29000</v>
      </c>
      <c r="BS11" s="124">
        <f>IFERROR(BR11/BN11,"-")</f>
        <v>14500</v>
      </c>
      <c r="BT11" s="125"/>
      <c r="BU11" s="125">
        <v>1</v>
      </c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4</v>
      </c>
      <c r="CG11" s="134">
        <f>IF(P11=0,"",IF(CF11=0,"",(CF11/P11)))</f>
        <v>0.33333333333333</v>
      </c>
      <c r="CH11" s="135">
        <v>1</v>
      </c>
      <c r="CI11" s="136">
        <f>IFERROR(CH11/CF11,"-")</f>
        <v>0.25</v>
      </c>
      <c r="CJ11" s="137">
        <v>20000</v>
      </c>
      <c r="CK11" s="138">
        <f>IFERROR(CJ11/CF11,"-")</f>
        <v>5000</v>
      </c>
      <c r="CL11" s="139"/>
      <c r="CM11" s="139"/>
      <c r="CN11" s="139">
        <v>1</v>
      </c>
      <c r="CO11" s="140">
        <v>3</v>
      </c>
      <c r="CP11" s="141">
        <v>49000</v>
      </c>
      <c r="CQ11" s="141">
        <v>21000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2.6266666666667</v>
      </c>
      <c r="B12" s="203" t="s">
        <v>83</v>
      </c>
      <c r="C12" s="203" t="s">
        <v>70</v>
      </c>
      <c r="D12" s="203" t="s">
        <v>62</v>
      </c>
      <c r="E12" s="203"/>
      <c r="F12" s="203" t="s">
        <v>63</v>
      </c>
      <c r="G12" s="203" t="s">
        <v>84</v>
      </c>
      <c r="H12" s="90" t="s">
        <v>65</v>
      </c>
      <c r="I12" s="90" t="s">
        <v>85</v>
      </c>
      <c r="J12" s="188">
        <v>75000</v>
      </c>
      <c r="K12" s="81">
        <v>30</v>
      </c>
      <c r="L12" s="81">
        <v>0</v>
      </c>
      <c r="M12" s="81">
        <v>90</v>
      </c>
      <c r="N12" s="91">
        <v>12</v>
      </c>
      <c r="O12" s="92">
        <v>0</v>
      </c>
      <c r="P12" s="93">
        <f>N12+O12</f>
        <v>12</v>
      </c>
      <c r="Q12" s="82">
        <f>IFERROR(P12/M12,"-")</f>
        <v>0.13333333333333</v>
      </c>
      <c r="R12" s="81">
        <v>3</v>
      </c>
      <c r="S12" s="81">
        <v>2</v>
      </c>
      <c r="T12" s="82">
        <f>IFERROR(S12/(O12+P12),"-")</f>
        <v>0.16666666666667</v>
      </c>
      <c r="U12" s="182">
        <f>IFERROR(J12/SUM(P12:P13),"-")</f>
        <v>2343.75</v>
      </c>
      <c r="V12" s="84">
        <v>3</v>
      </c>
      <c r="W12" s="82">
        <f>IF(P12=0,"-",V12/P12)</f>
        <v>0.25</v>
      </c>
      <c r="X12" s="186">
        <v>126000</v>
      </c>
      <c r="Y12" s="187">
        <f>IFERROR(X12/P12,"-")</f>
        <v>10500</v>
      </c>
      <c r="Z12" s="187">
        <f>IFERROR(X12/V12,"-")</f>
        <v>42000</v>
      </c>
      <c r="AA12" s="188">
        <f>SUM(X12:X13)-SUM(J12:J13)</f>
        <v>122000</v>
      </c>
      <c r="AB12" s="85">
        <f>SUM(X12:X13)/SUM(J12:J13)</f>
        <v>2.6266666666667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0.083333333333333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0.33333333333333</v>
      </c>
      <c r="BG12" s="112">
        <v>1</v>
      </c>
      <c r="BH12" s="114">
        <f>IFERROR(BG12/BE12,"-")</f>
        <v>0.25</v>
      </c>
      <c r="BI12" s="115">
        <v>3000</v>
      </c>
      <c r="BJ12" s="116">
        <f>IFERROR(BI12/BE12,"-")</f>
        <v>750</v>
      </c>
      <c r="BK12" s="117">
        <v>1</v>
      </c>
      <c r="BL12" s="117"/>
      <c r="BM12" s="117"/>
      <c r="BN12" s="119">
        <v>5</v>
      </c>
      <c r="BO12" s="120">
        <f>IF(P12=0,"",IF(BN12=0,"",(BN12/P12)))</f>
        <v>0.41666666666667</v>
      </c>
      <c r="BP12" s="121">
        <v>3</v>
      </c>
      <c r="BQ12" s="122">
        <f>IFERROR(BP12/BN12,"-")</f>
        <v>0.6</v>
      </c>
      <c r="BR12" s="123">
        <v>64000</v>
      </c>
      <c r="BS12" s="124">
        <f>IFERROR(BR12/BN12,"-")</f>
        <v>12800</v>
      </c>
      <c r="BT12" s="125">
        <v>1</v>
      </c>
      <c r="BU12" s="125">
        <v>1</v>
      </c>
      <c r="BV12" s="125">
        <v>1</v>
      </c>
      <c r="BW12" s="126">
        <v>2</v>
      </c>
      <c r="BX12" s="127">
        <f>IF(P12=0,"",IF(BW12=0,"",(BW12/P12)))</f>
        <v>0.16666666666667</v>
      </c>
      <c r="BY12" s="128">
        <v>2</v>
      </c>
      <c r="BZ12" s="129">
        <f>IFERROR(BY12/BW12,"-")</f>
        <v>1</v>
      </c>
      <c r="CA12" s="130">
        <v>131000</v>
      </c>
      <c r="CB12" s="131">
        <f>IFERROR(CA12/BW12,"-")</f>
        <v>65500</v>
      </c>
      <c r="CC12" s="132"/>
      <c r="CD12" s="132"/>
      <c r="CE12" s="132">
        <v>2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126000</v>
      </c>
      <c r="CQ12" s="141">
        <v>115000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86</v>
      </c>
      <c r="C13" s="203"/>
      <c r="D13" s="203"/>
      <c r="E13" s="203"/>
      <c r="F13" s="203" t="s">
        <v>68</v>
      </c>
      <c r="G13" s="203"/>
      <c r="H13" s="90"/>
      <c r="I13" s="90"/>
      <c r="J13" s="188"/>
      <c r="K13" s="81">
        <v>122</v>
      </c>
      <c r="L13" s="81">
        <v>64</v>
      </c>
      <c r="M13" s="81">
        <v>32</v>
      </c>
      <c r="N13" s="91">
        <v>20</v>
      </c>
      <c r="O13" s="92">
        <v>0</v>
      </c>
      <c r="P13" s="93">
        <f>N13+O13</f>
        <v>20</v>
      </c>
      <c r="Q13" s="82">
        <f>IFERROR(P13/M13,"-")</f>
        <v>0.625</v>
      </c>
      <c r="R13" s="81">
        <v>9</v>
      </c>
      <c r="S13" s="81">
        <v>1</v>
      </c>
      <c r="T13" s="82">
        <f>IFERROR(S13/(O13+P13),"-")</f>
        <v>0.05</v>
      </c>
      <c r="U13" s="182"/>
      <c r="V13" s="84">
        <v>7</v>
      </c>
      <c r="W13" s="82">
        <f>IF(P13=0,"-",V13/P13)</f>
        <v>0.35</v>
      </c>
      <c r="X13" s="186">
        <v>71000</v>
      </c>
      <c r="Y13" s="187">
        <f>IFERROR(X13/P13,"-")</f>
        <v>3550</v>
      </c>
      <c r="Z13" s="187">
        <f>IFERROR(X13/V13,"-")</f>
        <v>10142.857142857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0.05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0.1</v>
      </c>
      <c r="BG13" s="112">
        <v>2</v>
      </c>
      <c r="BH13" s="114">
        <f>IFERROR(BG13/BE13,"-")</f>
        <v>1</v>
      </c>
      <c r="BI13" s="115">
        <v>15000</v>
      </c>
      <c r="BJ13" s="116">
        <f>IFERROR(BI13/BE13,"-")</f>
        <v>7500</v>
      </c>
      <c r="BK13" s="117">
        <v>1</v>
      </c>
      <c r="BL13" s="117">
        <v>1</v>
      </c>
      <c r="BM13" s="117"/>
      <c r="BN13" s="119">
        <v>5</v>
      </c>
      <c r="BO13" s="120">
        <f>IF(P13=0,"",IF(BN13=0,"",(BN13/P13)))</f>
        <v>0.25</v>
      </c>
      <c r="BP13" s="121">
        <v>2</v>
      </c>
      <c r="BQ13" s="122">
        <f>IFERROR(BP13/BN13,"-")</f>
        <v>0.4</v>
      </c>
      <c r="BR13" s="123">
        <v>18000</v>
      </c>
      <c r="BS13" s="124">
        <f>IFERROR(BR13/BN13,"-")</f>
        <v>3600</v>
      </c>
      <c r="BT13" s="125"/>
      <c r="BU13" s="125">
        <v>1</v>
      </c>
      <c r="BV13" s="125">
        <v>1</v>
      </c>
      <c r="BW13" s="126">
        <v>7</v>
      </c>
      <c r="BX13" s="127">
        <f>IF(P13=0,"",IF(BW13=0,"",(BW13/P13)))</f>
        <v>0.35</v>
      </c>
      <c r="BY13" s="128">
        <v>1</v>
      </c>
      <c r="BZ13" s="129">
        <f>IFERROR(BY13/BW13,"-")</f>
        <v>0.14285714285714</v>
      </c>
      <c r="CA13" s="130">
        <v>15000</v>
      </c>
      <c r="CB13" s="131">
        <f>IFERROR(CA13/BW13,"-")</f>
        <v>2142.8571428571</v>
      </c>
      <c r="CC13" s="132"/>
      <c r="CD13" s="132"/>
      <c r="CE13" s="132">
        <v>1</v>
      </c>
      <c r="CF13" s="133">
        <v>5</v>
      </c>
      <c r="CG13" s="134">
        <f>IF(P13=0,"",IF(CF13=0,"",(CF13/P13)))</f>
        <v>0.25</v>
      </c>
      <c r="CH13" s="135">
        <v>2</v>
      </c>
      <c r="CI13" s="136">
        <f>IFERROR(CH13/CF13,"-")</f>
        <v>0.4</v>
      </c>
      <c r="CJ13" s="137">
        <v>23000</v>
      </c>
      <c r="CK13" s="138">
        <f>IFERROR(CJ13/CF13,"-")</f>
        <v>4600</v>
      </c>
      <c r="CL13" s="139">
        <v>1</v>
      </c>
      <c r="CM13" s="139">
        <v>1</v>
      </c>
      <c r="CN13" s="139"/>
      <c r="CO13" s="140">
        <v>7</v>
      </c>
      <c r="CP13" s="141">
        <v>71000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0.96730769230769</v>
      </c>
      <c r="B16" s="39"/>
      <c r="C16" s="39"/>
      <c r="D16" s="39"/>
      <c r="E16" s="39"/>
      <c r="F16" s="39"/>
      <c r="G16" s="40" t="s">
        <v>87</v>
      </c>
      <c r="H16" s="40"/>
      <c r="I16" s="40"/>
      <c r="J16" s="190">
        <f>SUM(J6:J15)</f>
        <v>260000</v>
      </c>
      <c r="K16" s="41">
        <f>SUM(K6:K15)</f>
        <v>401</v>
      </c>
      <c r="L16" s="41">
        <f>SUM(L6:L15)</f>
        <v>172</v>
      </c>
      <c r="M16" s="41">
        <f>SUM(M6:M15)</f>
        <v>411</v>
      </c>
      <c r="N16" s="41">
        <f>SUM(N6:N15)</f>
        <v>91</v>
      </c>
      <c r="O16" s="41">
        <f>SUM(O6:O15)</f>
        <v>2</v>
      </c>
      <c r="P16" s="41">
        <f>SUM(P6:P15)</f>
        <v>93</v>
      </c>
      <c r="Q16" s="42">
        <f>IFERROR(P16/M16,"-")</f>
        <v>0.22627737226277</v>
      </c>
      <c r="R16" s="78">
        <f>SUM(R6:R15)</f>
        <v>19</v>
      </c>
      <c r="S16" s="78">
        <f>SUM(S6:S15)</f>
        <v>13</v>
      </c>
      <c r="T16" s="42">
        <f>IFERROR(R16/P16,"-")</f>
        <v>0.20430107526882</v>
      </c>
      <c r="U16" s="184">
        <f>IFERROR(J16/P16,"-")</f>
        <v>2795.6989247312</v>
      </c>
      <c r="V16" s="44">
        <f>SUM(V6:V15)</f>
        <v>15</v>
      </c>
      <c r="W16" s="42">
        <f>IFERROR(V16/P16,"-")</f>
        <v>0.16129032258065</v>
      </c>
      <c r="X16" s="190">
        <f>SUM(X6:X15)</f>
        <v>251500</v>
      </c>
      <c r="Y16" s="190">
        <f>IFERROR(X16/P16,"-")</f>
        <v>2704.3010752688</v>
      </c>
      <c r="Z16" s="190">
        <f>IFERROR(X16/V16,"-")</f>
        <v>16766.666666667</v>
      </c>
      <c r="AA16" s="190">
        <f>X16-J16</f>
        <v>-8500</v>
      </c>
      <c r="AB16" s="47">
        <f>X16/J16</f>
        <v>0.96730769230769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