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<sst xmlns="http://schemas.openxmlformats.org/spreadsheetml/2006/main" uniqueCount="88">
  <si>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</si>
  <si>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</si>
  <si>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</si>
  <si>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</si>
  <si>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</si>
  <si>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</si>
  <si>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</si>
  <si>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</si>
  <si>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</si>
  <si>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</si>
  <si>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</si>
  <si>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</si>
  <si>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</si>
  <si>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</si>
  <si>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</si>
  <si>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</si>
  <si>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</si>
  <si>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</si>
  <si>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</si>
  <si>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</si>
  <si>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</si>
  <si>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</si>
  <si>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</si>
  <si>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</si>
  <si>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</si>
  <si>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</si>
  <si>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</si>
  <si>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</si>
  <si>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</si>
  <si>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</si>
  <si>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</si>
  <si>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</si>
  <si>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</si>
  <si>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</si>
  <si>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</si>
  <si>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</si>
  <si>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</si>
  <si>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</si>
  <si>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</si>
  <si>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</si>
  <si>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</si>
  <si>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</si>
  <si>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</si>
  <si>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</si>
  <si>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</si>
  <si>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</si>
  <si>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</si>
  <si>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</si>
  <si>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</si>
  <si>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</si>
  <si>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</si>
  <si>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</si>
  <si>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</si>
  <si>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</si>
  <si>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</si>
  <si>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</si>
  <si>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</si>
  <si>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</si>
  <si>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</si>
  <si>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</si>
  <si>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</si>
  <si>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ad791</t>
  </si>
  <si>
    <t>いろいろ</t>
  </si>
  <si>
    <t>企画枠高宮菜々子さんメインB</t>
  </si>
  <si>
    <t>lp07</t>
  </si>
  <si>
    <t>実話カタログ企画</t>
  </si>
  <si>
    <t>企画枠</t>
  </si>
  <si>
    <t>7月01日(金)</t>
  </si>
  <si>
    <t>ad792</t>
  </si>
  <si>
    <t>空電</t>
  </si>
  <si>
    <t>ad789</t>
  </si>
  <si>
    <t>大洋図書</t>
  </si>
  <si>
    <t>2Pスポーツ新聞_v01_ヘスティア(高宮菜々子さん)</t>
  </si>
  <si>
    <t>別冊ラヴァーズ</t>
  </si>
  <si>
    <t>4C2P</t>
  </si>
  <si>
    <t>7月21日(木)</t>
  </si>
  <si>
    <t>ad790</t>
  </si>
  <si>
    <t>雑誌 TOTAL</t>
  </si>
  <si>
    <t>●DVD 広告</t>
  </si>
  <si>
    <t>pa583</t>
  </si>
  <si>
    <t>三和出版</t>
  </si>
  <si>
    <t>DVD4コマ-ヘスティア</t>
  </si>
  <si>
    <t>A4、CVS日版PB</t>
  </si>
  <si>
    <t>人妻日和</t>
  </si>
  <si>
    <t>DVD袋表4C</t>
  </si>
  <si>
    <t>7月28日(木)</t>
  </si>
  <si>
    <t>pa584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</si>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</sst>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135000</v>
      </c>
      <c r="E6" s="81">
        <v>227</v>
      </c>
      <c r="F6" s="81">
        <v>125</v>
      </c>
      <c r="G6" s="81">
        <v>190</v>
      </c>
      <c r="H6" s="91">
        <v>44</v>
      </c>
      <c r="I6" s="92">
        <v>0</v>
      </c>
      <c r="J6" s="145">
        <f>H6+I6</f>
        <v>44</v>
      </c>
      <c r="K6" s="82">
        <f>IFERROR(J6/G6,"-")</f>
        <v>0.23157894736842</v>
      </c>
      <c r="L6" s="81">
        <v>10</v>
      </c>
      <c r="M6" s="81">
        <v>8</v>
      </c>
      <c r="N6" s="82">
        <f>IFERROR(L6/J6,"-")</f>
        <v>0.22727272727273</v>
      </c>
      <c r="O6" s="83">
        <f>IFERROR(D6/J6,"-")</f>
        <v>3068.1818181818</v>
      </c>
      <c r="P6" s="84">
        <v>9</v>
      </c>
      <c r="Q6" s="82">
        <f>IFERROR(P6/J6,"-")</f>
        <v>0.20454545454545</v>
      </c>
      <c r="R6" s="200">
        <v>561210</v>
      </c>
      <c r="S6" s="201">
        <f>IFERROR(R6/J6,"-")</f>
        <v>12754.772727273</v>
      </c>
      <c r="T6" s="201">
        <f>IFERROR(R6/P6,"-")</f>
        <v>62356.666666667</v>
      </c>
      <c r="U6" s="195">
        <f>IFERROR(R6-D6,"-")</f>
        <v>426210</v>
      </c>
      <c r="V6" s="85">
        <f>R6/D6</f>
        <v>4.1571111111111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443</v>
      </c>
      <c r="F7" s="81">
        <v>214</v>
      </c>
      <c r="G7" s="81">
        <v>583</v>
      </c>
      <c r="H7" s="91">
        <v>130</v>
      </c>
      <c r="I7" s="92">
        <v>3</v>
      </c>
      <c r="J7" s="145">
        <f>H7+I7</f>
        <v>133</v>
      </c>
      <c r="K7" s="82">
        <f>IFERROR(J7/G7,"-")</f>
        <v>0.22813036020583</v>
      </c>
      <c r="L7" s="81">
        <v>10</v>
      </c>
      <c r="M7" s="81">
        <v>27</v>
      </c>
      <c r="N7" s="82">
        <f>IFERROR(L7/J7,"-")</f>
        <v>0.075187969924812</v>
      </c>
      <c r="O7" s="83">
        <f>IFERROR(D7/J7,"-")</f>
        <v>939.84962406015</v>
      </c>
      <c r="P7" s="84">
        <v>5</v>
      </c>
      <c r="Q7" s="82">
        <f>IFERROR(P7/J7,"-")</f>
        <v>0.037593984962406</v>
      </c>
      <c r="R7" s="200">
        <v>835000</v>
      </c>
      <c r="S7" s="201">
        <f>IFERROR(R7/J7,"-")</f>
        <v>6278.1954887218</v>
      </c>
      <c r="T7" s="201">
        <f>IFERROR(R7/P7,"-")</f>
        <v>167000</v>
      </c>
      <c r="U7" s="195">
        <f>IFERROR(R7-D7,"-")</f>
        <v>710000</v>
      </c>
      <c r="V7" s="85">
        <f>R7/D7</f>
        <v>6.68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260000</v>
      </c>
      <c r="E10" s="41">
        <f>SUM(E6:E8)</f>
        <v>670</v>
      </c>
      <c r="F10" s="41">
        <f>SUM(F6:F8)</f>
        <v>339</v>
      </c>
      <c r="G10" s="41">
        <f>SUM(G6:G8)</f>
        <v>773</v>
      </c>
      <c r="H10" s="41">
        <f>SUM(H6:H8)</f>
        <v>174</v>
      </c>
      <c r="I10" s="41">
        <f>SUM(I6:I8)</f>
        <v>3</v>
      </c>
      <c r="J10" s="41">
        <f>SUM(J6:J8)</f>
        <v>177</v>
      </c>
      <c r="K10" s="42">
        <f>IFERROR(J10/G10,"-")</f>
        <v>0.22897800776197</v>
      </c>
      <c r="L10" s="78">
        <f>SUM(L6:L8)</f>
        <v>20</v>
      </c>
      <c r="M10" s="78">
        <f>SUM(M6:M8)</f>
        <v>35</v>
      </c>
      <c r="N10" s="42">
        <f>IFERROR(L10/J10,"-")</f>
        <v>0.11299435028249</v>
      </c>
      <c r="O10" s="43">
        <f>IFERROR(D10/J10,"-")</f>
        <v>1468.9265536723</v>
      </c>
      <c r="P10" s="44">
        <f>SUM(P6:P8)</f>
        <v>14</v>
      </c>
      <c r="Q10" s="42">
        <f>IFERROR(P10/J10,"-")</f>
        <v>0.07909604519774</v>
      </c>
      <c r="R10" s="45">
        <f>SUM(R6:R8)</f>
        <v>1396210</v>
      </c>
      <c r="S10" s="45">
        <f>IFERROR(R10/J10,"-")</f>
        <v>7888.1920903955</v>
      </c>
      <c r="T10" s="45">
        <f>IFERROR(R10/P10,"-")</f>
        <v>99729.285714286</v>
      </c>
      <c r="U10" s="46">
        <f>SUM(U6:U8)</f>
        <v>1136210</v>
      </c>
      <c r="V10" s="47">
        <f>IFERROR(R10/D10,"-")</f>
        <v>5.3700384615385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0.13333333333333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11</v>
      </c>
      <c r="L6" s="81">
        <v>0</v>
      </c>
      <c r="M6" s="81">
        <v>51</v>
      </c>
      <c r="N6" s="91">
        <v>5</v>
      </c>
      <c r="O6" s="92">
        <v>0</v>
      </c>
      <c r="P6" s="93">
        <f>N6+O6</f>
        <v>5</v>
      </c>
      <c r="Q6" s="82">
        <f>IFERROR(P6/M6,"-")</f>
        <v>0.098039215686275</v>
      </c>
      <c r="R6" s="81">
        <v>0</v>
      </c>
      <c r="S6" s="81">
        <v>2</v>
      </c>
      <c r="T6" s="82">
        <f>IFERROR(S6/(O6+P6),"-")</f>
        <v>0.4</v>
      </c>
      <c r="U6" s="182">
        <f>IFERROR(J6/SUM(P6:P7),"-")</f>
        <v>3000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-52000</v>
      </c>
      <c r="AB6" s="85">
        <f>SUM(X6:X7)/SUM(J6:J7)</f>
        <v>0.13333333333333</v>
      </c>
      <c r="AC6" s="79"/>
      <c r="AD6" s="94">
        <v>1</v>
      </c>
      <c r="AE6" s="95">
        <f>IF(P6=0,"",IF(AD6=0,"",(AD6/P6)))</f>
        <v>0.2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108</v>
      </c>
      <c r="L7" s="81">
        <v>68</v>
      </c>
      <c r="M7" s="81">
        <v>30</v>
      </c>
      <c r="N7" s="91">
        <v>15</v>
      </c>
      <c r="O7" s="92">
        <v>0</v>
      </c>
      <c r="P7" s="93">
        <f>N7+O7</f>
        <v>15</v>
      </c>
      <c r="Q7" s="82">
        <f>IFERROR(P7/M7,"-")</f>
        <v>0.5</v>
      </c>
      <c r="R7" s="81">
        <v>3</v>
      </c>
      <c r="S7" s="81">
        <v>3</v>
      </c>
      <c r="T7" s="82">
        <f>IFERROR(S7/(O7+P7),"-")</f>
        <v>0.2</v>
      </c>
      <c r="U7" s="182"/>
      <c r="V7" s="84">
        <v>1</v>
      </c>
      <c r="W7" s="82">
        <f>IF(P7=0,"-",V7/P7)</f>
        <v>0.066666666666667</v>
      </c>
      <c r="X7" s="186">
        <v>8000</v>
      </c>
      <c r="Y7" s="187">
        <f>IFERROR(X7/P7,"-")</f>
        <v>533.33333333333</v>
      </c>
      <c r="Z7" s="187">
        <f>IFERROR(X7/V7,"-")</f>
        <v>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0.13333333333333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0.26666666666667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0.33333333333333</v>
      </c>
      <c r="BG7" s="112">
        <v>1</v>
      </c>
      <c r="BH7" s="114">
        <f>IFERROR(BG7/BE7,"-")</f>
        <v>0.2</v>
      </c>
      <c r="BI7" s="115">
        <v>8000</v>
      </c>
      <c r="BJ7" s="116">
        <f>IFERROR(BI7/BE7,"-")</f>
        <v>1600</v>
      </c>
      <c r="BK7" s="117"/>
      <c r="BL7" s="117">
        <v>1</v>
      </c>
      <c r="BM7" s="117"/>
      <c r="BN7" s="119">
        <v>3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0.066666666666667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8000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7.3761333333333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27</v>
      </c>
      <c r="L8" s="81">
        <v>0</v>
      </c>
      <c r="M8" s="81">
        <v>70</v>
      </c>
      <c r="N8" s="91">
        <v>7</v>
      </c>
      <c r="O8" s="92">
        <v>0</v>
      </c>
      <c r="P8" s="93">
        <f>N8+O8</f>
        <v>7</v>
      </c>
      <c r="Q8" s="82">
        <f>IFERROR(P8/M8,"-")</f>
        <v>0.1</v>
      </c>
      <c r="R8" s="81">
        <v>1</v>
      </c>
      <c r="S8" s="81">
        <v>1</v>
      </c>
      <c r="T8" s="82">
        <f>IFERROR(S8/(O8+P8),"-")</f>
        <v>0.14285714285714</v>
      </c>
      <c r="U8" s="182">
        <f>IFERROR(J8/SUM(P8:P9),"-")</f>
        <v>3125</v>
      </c>
      <c r="V8" s="84">
        <v>2</v>
      </c>
      <c r="W8" s="82">
        <f>IF(P8=0,"-",V8/P8)</f>
        <v>0.28571428571429</v>
      </c>
      <c r="X8" s="186">
        <v>40000</v>
      </c>
      <c r="Y8" s="187">
        <f>IFERROR(X8/P8,"-")</f>
        <v>5714.2857142857</v>
      </c>
      <c r="Z8" s="187">
        <f>IFERROR(X8/V8,"-")</f>
        <v>20000</v>
      </c>
      <c r="AA8" s="188">
        <f>SUM(X8:X9)-SUM(J8:J9)</f>
        <v>478210</v>
      </c>
      <c r="AB8" s="85">
        <f>SUM(X8:X9)/SUM(J8:J9)</f>
        <v>7.3761333333333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3</v>
      </c>
      <c r="BF8" s="113">
        <f>IF(P8=0,"",IF(BE8=0,"",(BE8/P8)))</f>
        <v>0.42857142857143</v>
      </c>
      <c r="BG8" s="112">
        <v>1</v>
      </c>
      <c r="BH8" s="114">
        <f>IFERROR(BG8/BE8,"-")</f>
        <v>0.33333333333333</v>
      </c>
      <c r="BI8" s="115">
        <v>10000</v>
      </c>
      <c r="BJ8" s="116">
        <f>IFERROR(BI8/BE8,"-")</f>
        <v>3333.3333333333</v>
      </c>
      <c r="BK8" s="117">
        <v>1</v>
      </c>
      <c r="BL8" s="117"/>
      <c r="BM8" s="117"/>
      <c r="BN8" s="119">
        <v>2</v>
      </c>
      <c r="BO8" s="120">
        <f>IF(P8=0,"",IF(BN8=0,"",(BN8/P8)))</f>
        <v>0.28571428571429</v>
      </c>
      <c r="BP8" s="121">
        <v>1</v>
      </c>
      <c r="BQ8" s="122">
        <f>IFERROR(BP8/BN8,"-")</f>
        <v>0.5</v>
      </c>
      <c r="BR8" s="123">
        <v>30000</v>
      </c>
      <c r="BS8" s="124">
        <f>IFERROR(BR8/BN8,"-")</f>
        <v>15000</v>
      </c>
      <c r="BT8" s="125"/>
      <c r="BU8" s="125"/>
      <c r="BV8" s="125">
        <v>1</v>
      </c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40000</v>
      </c>
      <c r="CQ8" s="141">
        <v>30000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81</v>
      </c>
      <c r="L9" s="81">
        <v>57</v>
      </c>
      <c r="M9" s="81">
        <v>39</v>
      </c>
      <c r="N9" s="91">
        <v>17</v>
      </c>
      <c r="O9" s="92">
        <v>0</v>
      </c>
      <c r="P9" s="93">
        <f>N9+O9</f>
        <v>17</v>
      </c>
      <c r="Q9" s="82">
        <f>IFERROR(P9/M9,"-")</f>
        <v>0.43589743589744</v>
      </c>
      <c r="R9" s="81">
        <v>6</v>
      </c>
      <c r="S9" s="81">
        <v>2</v>
      </c>
      <c r="T9" s="82">
        <f>IFERROR(S9/(O9+P9),"-")</f>
        <v>0.11764705882353</v>
      </c>
      <c r="U9" s="182"/>
      <c r="V9" s="84">
        <v>6</v>
      </c>
      <c r="W9" s="82">
        <f>IF(P9=0,"-",V9/P9)</f>
        <v>0.35294117647059</v>
      </c>
      <c r="X9" s="186">
        <v>513210</v>
      </c>
      <c r="Y9" s="187">
        <f>IFERROR(X9/P9,"-")</f>
        <v>30188.823529412</v>
      </c>
      <c r="Z9" s="187">
        <f>IFERROR(X9/V9,"-")</f>
        <v>85535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0.17647058823529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0.41176470588235</v>
      </c>
      <c r="BP9" s="121">
        <v>4</v>
      </c>
      <c r="BQ9" s="122">
        <f>IFERROR(BP9/BN9,"-")</f>
        <v>0.57142857142857</v>
      </c>
      <c r="BR9" s="123">
        <v>257210</v>
      </c>
      <c r="BS9" s="124">
        <f>IFERROR(BR9/BN9,"-")</f>
        <v>36744.285714286</v>
      </c>
      <c r="BT9" s="125"/>
      <c r="BU9" s="125"/>
      <c r="BV9" s="125">
        <v>4</v>
      </c>
      <c r="BW9" s="126">
        <v>5</v>
      </c>
      <c r="BX9" s="127">
        <f>IF(P9=0,"",IF(BW9=0,"",(BW9/P9)))</f>
        <v>0.29411764705882</v>
      </c>
      <c r="BY9" s="128">
        <v>2</v>
      </c>
      <c r="BZ9" s="129">
        <f>IFERROR(BY9/BW9,"-")</f>
        <v>0.4</v>
      </c>
      <c r="CA9" s="130">
        <v>230000</v>
      </c>
      <c r="CB9" s="131">
        <f>IFERROR(CA9/BW9,"-")</f>
        <v>46000</v>
      </c>
      <c r="CC9" s="132"/>
      <c r="CD9" s="132"/>
      <c r="CE9" s="132">
        <v>2</v>
      </c>
      <c r="CF9" s="133">
        <v>2</v>
      </c>
      <c r="CG9" s="134">
        <f>IF(P9=0,"",IF(CF9=0,"",(CF9/P9)))</f>
        <v>0.11764705882353</v>
      </c>
      <c r="CH9" s="135">
        <v>2</v>
      </c>
      <c r="CI9" s="136">
        <f>IFERROR(CH9/CF9,"-")</f>
        <v>1</v>
      </c>
      <c r="CJ9" s="137">
        <v>62000</v>
      </c>
      <c r="CK9" s="138">
        <f>IFERROR(CJ9/CF9,"-")</f>
        <v>31000</v>
      </c>
      <c r="CL9" s="139"/>
      <c r="CM9" s="139"/>
      <c r="CN9" s="139">
        <v>2</v>
      </c>
      <c r="CO9" s="140">
        <v>6</v>
      </c>
      <c r="CP9" s="141">
        <v>513210</v>
      </c>
      <c r="CQ9" s="141">
        <v>176000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4.1571111111111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135000</v>
      </c>
      <c r="K12" s="41">
        <f>SUM(K6:K11)</f>
        <v>227</v>
      </c>
      <c r="L12" s="41">
        <f>SUM(L6:L11)</f>
        <v>125</v>
      </c>
      <c r="M12" s="41">
        <f>SUM(M6:M11)</f>
        <v>190</v>
      </c>
      <c r="N12" s="41">
        <f>SUM(N6:N11)</f>
        <v>44</v>
      </c>
      <c r="O12" s="41">
        <f>SUM(O6:O11)</f>
        <v>0</v>
      </c>
      <c r="P12" s="41">
        <f>SUM(P6:P11)</f>
        <v>44</v>
      </c>
      <c r="Q12" s="42">
        <f>IFERROR(P12/M12,"-")</f>
        <v>0.23157894736842</v>
      </c>
      <c r="R12" s="78">
        <f>SUM(R6:R11)</f>
        <v>10</v>
      </c>
      <c r="S12" s="78">
        <f>SUM(S6:S11)</f>
        <v>8</v>
      </c>
      <c r="T12" s="42">
        <f>IFERROR(R12/P12,"-")</f>
        <v>0.22727272727273</v>
      </c>
      <c r="U12" s="184">
        <f>IFERROR(J12/P12,"-")</f>
        <v>3068.1818181818</v>
      </c>
      <c r="V12" s="44">
        <f>SUM(V6:V11)</f>
        <v>9</v>
      </c>
      <c r="W12" s="42">
        <f>IFERROR(V12/P12,"-")</f>
        <v>0.20454545454545</v>
      </c>
      <c r="X12" s="190">
        <f>SUM(X6:X11)</f>
        <v>561210</v>
      </c>
      <c r="Y12" s="190">
        <f>IFERROR(X12/P12,"-")</f>
        <v>12754.772727273</v>
      </c>
      <c r="Z12" s="190">
        <f>IFERROR(X12/V12,"-")</f>
        <v>62356.666666667</v>
      </c>
      <c r="AA12" s="190">
        <f>X12-J12</f>
        <v>426210</v>
      </c>
      <c r="AB12" s="47">
        <f>X12/J12</f>
        <v>4.1571111111111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6.68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90" t="s">
        <v>85</v>
      </c>
      <c r="J6" s="188">
        <v>125000</v>
      </c>
      <c r="K6" s="81">
        <v>82</v>
      </c>
      <c r="L6" s="81">
        <v>0</v>
      </c>
      <c r="M6" s="81">
        <v>400</v>
      </c>
      <c r="N6" s="91">
        <v>46</v>
      </c>
      <c r="O6" s="92">
        <v>0</v>
      </c>
      <c r="P6" s="93">
        <f>N6+O6</f>
        <v>46</v>
      </c>
      <c r="Q6" s="82">
        <f>IFERROR(P6/M6,"-")</f>
        <v>0.115</v>
      </c>
      <c r="R6" s="81">
        <v>3</v>
      </c>
      <c r="S6" s="81">
        <v>11</v>
      </c>
      <c r="T6" s="82">
        <f>IFERROR(S6/(O6+P6),"-")</f>
        <v>0.23913043478261</v>
      </c>
      <c r="U6" s="182">
        <f>IFERROR(J6/SUM(P6:P7),"-")</f>
        <v>939.84962406015</v>
      </c>
      <c r="V6" s="84">
        <v>1</v>
      </c>
      <c r="W6" s="82">
        <f>IF(P6=0,"-",V6/P6)</f>
        <v>0.021739130434783</v>
      </c>
      <c r="X6" s="186">
        <v>29000</v>
      </c>
      <c r="Y6" s="187">
        <f>IFERROR(X6/P6,"-")</f>
        <v>630.4347826087</v>
      </c>
      <c r="Z6" s="187">
        <f>IFERROR(X6/V6,"-")</f>
        <v>29000</v>
      </c>
      <c r="AA6" s="188">
        <f>SUM(X6:X7)-SUM(J6:J7)</f>
        <v>710000</v>
      </c>
      <c r="AB6" s="85">
        <f>SUM(X6:X7)/SUM(J6:J7)</f>
        <v>6.68</v>
      </c>
      <c r="AC6" s="79"/>
      <c r="AD6" s="94">
        <v>1</v>
      </c>
      <c r="AE6" s="95">
        <f>IF(P6=0,"",IF(AD6=0,"",(AD6/P6)))</f>
        <v>0.021739130434783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15</v>
      </c>
      <c r="AN6" s="101">
        <f>IF(P6=0,"",IF(AM6=0,"",(AM6/P6)))</f>
        <v>0.32608695652174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11</v>
      </c>
      <c r="AW6" s="107">
        <f>IF(P6=0,"",IF(AV6=0,"",(AV6/P6)))</f>
        <v>0.23913043478261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0.15217391304348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0.065217391304348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0.1304347826087</v>
      </c>
      <c r="BY6" s="128">
        <v>1</v>
      </c>
      <c r="BZ6" s="129">
        <f>IFERROR(BY6/BW6,"-")</f>
        <v>0.16666666666667</v>
      </c>
      <c r="CA6" s="130">
        <v>29000</v>
      </c>
      <c r="CB6" s="131">
        <f>IFERROR(CA6/BW6,"-")</f>
        <v>4833.3333333333</v>
      </c>
      <c r="CC6" s="132"/>
      <c r="CD6" s="132"/>
      <c r="CE6" s="132">
        <v>1</v>
      </c>
      <c r="CF6" s="133">
        <v>3</v>
      </c>
      <c r="CG6" s="134">
        <f>IF(P6=0,"",IF(CF6=0,"",(CF6/P6)))</f>
        <v>0.065217391304348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29000</v>
      </c>
      <c r="CQ6" s="141">
        <v>29000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361</v>
      </c>
      <c r="L7" s="81">
        <v>214</v>
      </c>
      <c r="M7" s="81">
        <v>183</v>
      </c>
      <c r="N7" s="91">
        <v>84</v>
      </c>
      <c r="O7" s="92">
        <v>3</v>
      </c>
      <c r="P7" s="93">
        <f>N7+O7</f>
        <v>87</v>
      </c>
      <c r="Q7" s="82">
        <f>IFERROR(P7/M7,"-")</f>
        <v>0.47540983606557</v>
      </c>
      <c r="R7" s="81">
        <v>7</v>
      </c>
      <c r="S7" s="81">
        <v>16</v>
      </c>
      <c r="T7" s="82">
        <f>IFERROR(S7/(O7+P7),"-")</f>
        <v>0.17777777777778</v>
      </c>
      <c r="U7" s="182"/>
      <c r="V7" s="84">
        <v>4</v>
      </c>
      <c r="W7" s="82">
        <f>IF(P7=0,"-",V7/P7)</f>
        <v>0.045977011494253</v>
      </c>
      <c r="X7" s="186">
        <v>806000</v>
      </c>
      <c r="Y7" s="187">
        <f>IFERROR(X7/P7,"-")</f>
        <v>9264.367816092</v>
      </c>
      <c r="Z7" s="187">
        <f>IFERROR(X7/V7,"-")</f>
        <v>201500</v>
      </c>
      <c r="AA7" s="188"/>
      <c r="AB7" s="85"/>
      <c r="AC7" s="79"/>
      <c r="AD7" s="94">
        <v>2</v>
      </c>
      <c r="AE7" s="95">
        <f>IF(P7=0,"",IF(AD7=0,"",(AD7/P7)))</f>
        <v>0.022988505747126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22</v>
      </c>
      <c r="AN7" s="101">
        <f>IF(P7=0,"",IF(AM7=0,"",(AM7/P7)))</f>
        <v>0.25287356321839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16</v>
      </c>
      <c r="AW7" s="107">
        <f>IF(P7=0,"",IF(AV7=0,"",(AV7/P7)))</f>
        <v>0.18390804597701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13</v>
      </c>
      <c r="BF7" s="113">
        <f>IF(P7=0,"",IF(BE7=0,"",(BE7/P7)))</f>
        <v>0.14942528735632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14</v>
      </c>
      <c r="BO7" s="120">
        <f>IF(P7=0,"",IF(BN7=0,"",(BN7/P7)))</f>
        <v>0.16091954022989</v>
      </c>
      <c r="BP7" s="121">
        <v>3</v>
      </c>
      <c r="BQ7" s="122">
        <f>IFERROR(BP7/BN7,"-")</f>
        <v>0.21428571428571</v>
      </c>
      <c r="BR7" s="123">
        <v>211000</v>
      </c>
      <c r="BS7" s="124">
        <f>IFERROR(BR7/BN7,"-")</f>
        <v>15071.428571429</v>
      </c>
      <c r="BT7" s="125"/>
      <c r="BU7" s="125"/>
      <c r="BV7" s="125">
        <v>3</v>
      </c>
      <c r="BW7" s="126">
        <v>16</v>
      </c>
      <c r="BX7" s="127">
        <f>IF(P7=0,"",IF(BW7=0,"",(BW7/P7)))</f>
        <v>0.18390804597701</v>
      </c>
      <c r="BY7" s="128">
        <v>1</v>
      </c>
      <c r="BZ7" s="129">
        <f>IFERROR(BY7/BW7,"-")</f>
        <v>0.0625</v>
      </c>
      <c r="CA7" s="130">
        <v>595000</v>
      </c>
      <c r="CB7" s="131">
        <f>IFERROR(CA7/BW7,"-")</f>
        <v>37187.5</v>
      </c>
      <c r="CC7" s="132"/>
      <c r="CD7" s="132"/>
      <c r="CE7" s="132">
        <v>1</v>
      </c>
      <c r="CF7" s="133">
        <v>4</v>
      </c>
      <c r="CG7" s="134">
        <f>IF(P7=0,"",IF(CF7=0,"",(CF7/P7)))</f>
        <v>0.045977011494253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806000</v>
      </c>
      <c r="CQ7" s="141">
        <v>595000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6.68</v>
      </c>
      <c r="B10" s="39"/>
      <c r="C10" s="39"/>
      <c r="D10" s="39"/>
      <c r="E10" s="39"/>
      <c r="F10" s="39"/>
      <c r="G10" s="40" t="s">
        <v>87</v>
      </c>
      <c r="H10" s="40"/>
      <c r="I10" s="40"/>
      <c r="J10" s="190">
        <f>SUM(J6:J9)</f>
        <v>125000</v>
      </c>
      <c r="K10" s="41">
        <f>SUM(K6:K9)</f>
        <v>443</v>
      </c>
      <c r="L10" s="41">
        <f>SUM(L6:L9)</f>
        <v>214</v>
      </c>
      <c r="M10" s="41">
        <f>SUM(M6:M9)</f>
        <v>583</v>
      </c>
      <c r="N10" s="41">
        <f>SUM(N6:N9)</f>
        <v>130</v>
      </c>
      <c r="O10" s="41">
        <f>SUM(O6:O9)</f>
        <v>3</v>
      </c>
      <c r="P10" s="41">
        <f>SUM(P6:P9)</f>
        <v>133</v>
      </c>
      <c r="Q10" s="42">
        <f>IFERROR(P10/M10,"-")</f>
        <v>0.22813036020583</v>
      </c>
      <c r="R10" s="78">
        <f>SUM(R6:R9)</f>
        <v>10</v>
      </c>
      <c r="S10" s="78">
        <f>SUM(S6:S9)</f>
        <v>27</v>
      </c>
      <c r="T10" s="42">
        <f>IFERROR(R10/P10,"-")</f>
        <v>0.075187969924812</v>
      </c>
      <c r="U10" s="184">
        <f>IFERROR(J10/P10,"-")</f>
        <v>939.84962406015</v>
      </c>
      <c r="V10" s="44">
        <f>SUM(V6:V9)</f>
        <v>5</v>
      </c>
      <c r="W10" s="42">
        <f>IFERROR(V10/P10,"-")</f>
        <v>0.037593984962406</v>
      </c>
      <c r="X10" s="190">
        <f>SUM(X6:X9)</f>
        <v>835000</v>
      </c>
      <c r="Y10" s="190">
        <f>IFERROR(X10/P10,"-")</f>
        <v>6278.1954887218</v>
      </c>
      <c r="Z10" s="190">
        <f>IFERROR(X10/V10,"-")</f>
        <v>167000</v>
      </c>
      <c r="AA10" s="190">
        <f>X10-J10</f>
        <v>710000</v>
      </c>
      <c r="AB10" s="47">
        <f>X10/J10</f>
        <v>6.68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