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<sst xmlns="http://schemas.openxmlformats.org/spreadsheetml/2006/main" uniqueCount="89">
  <si>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</si>
  <si>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</si>
  <si>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</si>
  <si>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</si>
  <si>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</si>
  <si>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</si>
  <si>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</si>
  <si>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</si>
  <si>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</si>
  <si>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</si>
  <si>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</si>
  <si>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</si>
  <si>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</si>
  <si>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</si>
  <si>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</si>
  <si>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</si>
  <si>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</si>
  <si>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</si>
  <si>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</si>
  <si>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</si>
  <si>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</si>
  <si>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</si>
  <si>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</si>
  <si>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</si>
  <si>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</si>
  <si>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</si>
  <si>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</si>
  <si>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</si>
  <si>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</si>
  <si>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</si>
  <si>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</si>
  <si>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</si>
  <si>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</si>
  <si>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</si>
  <si>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</si>
  <si>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</si>
  <si>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</si>
  <si>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</si>
  <si>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</si>
  <si>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</si>
  <si>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</si>
  <si>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</si>
  <si>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</si>
  <si>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</si>
  <si>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</si>
  <si>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</si>
  <si>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</si>
  <si>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</si>
  <si>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</si>
  <si>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</si>
  <si>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</si>
  <si>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</si>
  <si>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</si>
  <si>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</si>
  <si>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</si>
  <si>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</si>
  <si>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</si>
  <si>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</si>
  <si>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</si>
  <si>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</si>
  <si>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</si>
  <si>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ad785</t>
  </si>
  <si>
    <t>いろいろ</t>
  </si>
  <si>
    <t>企画枠高宮菜々子さんメインA</t>
  </si>
  <si>
    <t>lp07</t>
  </si>
  <si>
    <t>実話カタログ企画</t>
  </si>
  <si>
    <t>企画枠</t>
  </si>
  <si>
    <t>6月01日(水)</t>
  </si>
  <si>
    <t>ad786</t>
  </si>
  <si>
    <t>空電</t>
  </si>
  <si>
    <t>adn003</t>
  </si>
  <si>
    <t>大洋図書</t>
  </si>
  <si>
    <t>1P記事_求む！LINE版_ヘスティア</t>
  </si>
  <si>
    <t>臨時増刊ラヴァーズ</t>
  </si>
  <si>
    <t>表4</t>
  </si>
  <si>
    <t>6月21日(火)</t>
  </si>
  <si>
    <t>ad787</t>
  </si>
  <si>
    <t>ad788</t>
  </si>
  <si>
    <t>雑誌 TOTAL</t>
  </si>
  <si>
    <t>●DVD 広告</t>
  </si>
  <si>
    <t>pa581</t>
  </si>
  <si>
    <t>楽楽出版</t>
  </si>
  <si>
    <t>DVD漫画きよし</t>
  </si>
  <si>
    <t>毎月売</t>
  </si>
  <si>
    <t>EXCITING MAX!SPECIAL</t>
  </si>
  <si>
    <t>DVD袋裏1C+コンテンツ枠</t>
  </si>
  <si>
    <t>6月11日(土)</t>
  </si>
  <si>
    <t>pa582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</si>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</sst>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</v>
      </c>
      <c r="D6" s="195">
        <v>135000</v>
      </c>
      <c r="E6" s="81">
        <v>847</v>
      </c>
      <c r="F6" s="81">
        <v>159</v>
      </c>
      <c r="G6" s="81">
        <v>898</v>
      </c>
      <c r="H6" s="91">
        <v>93</v>
      </c>
      <c r="I6" s="92">
        <v>0</v>
      </c>
      <c r="J6" s="145">
        <f>H6+I6</f>
        <v>93</v>
      </c>
      <c r="K6" s="82">
        <f>IFERROR(J6/G6,"-")</f>
        <v>0.10356347438753</v>
      </c>
      <c r="L6" s="81">
        <v>9</v>
      </c>
      <c r="M6" s="81">
        <v>16</v>
      </c>
      <c r="N6" s="82">
        <f>IFERROR(L6/J6,"-")</f>
        <v>0.096774193548387</v>
      </c>
      <c r="O6" s="83">
        <f>IFERROR(D6/J6,"-")</f>
        <v>1451.6129032258</v>
      </c>
      <c r="P6" s="84">
        <v>13</v>
      </c>
      <c r="Q6" s="82">
        <f>IFERROR(P6/J6,"-")</f>
        <v>0.13978494623656</v>
      </c>
      <c r="R6" s="200">
        <v>740090</v>
      </c>
      <c r="S6" s="201">
        <f>IFERROR(R6/J6,"-")</f>
        <v>7957.9569892473</v>
      </c>
      <c r="T6" s="201">
        <f>IFERROR(R6/P6,"-")</f>
        <v>56930</v>
      </c>
      <c r="U6" s="195">
        <f>IFERROR(R6-D6,"-")</f>
        <v>605090</v>
      </c>
      <c r="V6" s="85">
        <f>R6/D6</f>
        <v>5.4821481481481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107</v>
      </c>
      <c r="F7" s="81">
        <v>68</v>
      </c>
      <c r="G7" s="81">
        <v>101</v>
      </c>
      <c r="H7" s="91">
        <v>27</v>
      </c>
      <c r="I7" s="92">
        <v>2</v>
      </c>
      <c r="J7" s="145">
        <f>H7+I7</f>
        <v>29</v>
      </c>
      <c r="K7" s="82">
        <f>IFERROR(J7/G7,"-")</f>
        <v>0.28712871287129</v>
      </c>
      <c r="L7" s="81">
        <v>4</v>
      </c>
      <c r="M7" s="81">
        <v>7</v>
      </c>
      <c r="N7" s="82">
        <f>IFERROR(L7/J7,"-")</f>
        <v>0.13793103448276</v>
      </c>
      <c r="O7" s="83">
        <f>IFERROR(D7/J7,"-")</f>
        <v>4310.3448275862</v>
      </c>
      <c r="P7" s="84">
        <v>3</v>
      </c>
      <c r="Q7" s="82">
        <f>IFERROR(P7/J7,"-")</f>
        <v>0.10344827586207</v>
      </c>
      <c r="R7" s="200">
        <v>35000</v>
      </c>
      <c r="S7" s="201">
        <f>IFERROR(R7/J7,"-")</f>
        <v>1206.8965517241</v>
      </c>
      <c r="T7" s="201">
        <f>IFERROR(R7/P7,"-")</f>
        <v>11666.666666667</v>
      </c>
      <c r="U7" s="195">
        <f>IFERROR(R7-D7,"-")</f>
        <v>-90000</v>
      </c>
      <c r="V7" s="85">
        <f>R7/D7</f>
        <v>0.28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260000</v>
      </c>
      <c r="E10" s="41">
        <f>SUM(E6:E8)</f>
        <v>954</v>
      </c>
      <c r="F10" s="41">
        <f>SUM(F6:F8)</f>
        <v>227</v>
      </c>
      <c r="G10" s="41">
        <f>SUM(G6:G8)</f>
        <v>999</v>
      </c>
      <c r="H10" s="41">
        <f>SUM(H6:H8)</f>
        <v>120</v>
      </c>
      <c r="I10" s="41">
        <f>SUM(I6:I8)</f>
        <v>2</v>
      </c>
      <c r="J10" s="41">
        <f>SUM(J6:J8)</f>
        <v>122</v>
      </c>
      <c r="K10" s="42">
        <f>IFERROR(J10/G10,"-")</f>
        <v>0.12212212212212</v>
      </c>
      <c r="L10" s="78">
        <f>SUM(L6:L8)</f>
        <v>13</v>
      </c>
      <c r="M10" s="78">
        <f>SUM(M6:M8)</f>
        <v>23</v>
      </c>
      <c r="N10" s="42">
        <f>IFERROR(L10/J10,"-")</f>
        <v>0.10655737704918</v>
      </c>
      <c r="O10" s="43">
        <f>IFERROR(D10/J10,"-")</f>
        <v>2131.1475409836</v>
      </c>
      <c r="P10" s="44">
        <f>SUM(P6:P8)</f>
        <v>16</v>
      </c>
      <c r="Q10" s="42">
        <f>IFERROR(P10/J10,"-")</f>
        <v>0.13114754098361</v>
      </c>
      <c r="R10" s="45">
        <f>SUM(R6:R8)</f>
        <v>775090</v>
      </c>
      <c r="S10" s="45">
        <f>IFERROR(R10/J10,"-")</f>
        <v>6353.1967213115</v>
      </c>
      <c r="T10" s="45">
        <f>IFERROR(R10/P10,"-")</f>
        <v>48443.125</v>
      </c>
      <c r="U10" s="46">
        <f>SUM(U6:U8)</f>
        <v>515090</v>
      </c>
      <c r="V10" s="47">
        <f>IFERROR(R10/D10,"-")</f>
        <v>2.9811153846154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1.477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60000</v>
      </c>
      <c r="K6" s="81">
        <v>36</v>
      </c>
      <c r="L6" s="81">
        <v>0</v>
      </c>
      <c r="M6" s="81">
        <v>136</v>
      </c>
      <c r="N6" s="91">
        <v>13</v>
      </c>
      <c r="O6" s="92">
        <v>0</v>
      </c>
      <c r="P6" s="93">
        <f>N6+O6</f>
        <v>13</v>
      </c>
      <c r="Q6" s="82">
        <f>IFERROR(P6/M6,"-")</f>
        <v>0.095588235294118</v>
      </c>
      <c r="R6" s="81">
        <v>1</v>
      </c>
      <c r="S6" s="81">
        <v>2</v>
      </c>
      <c r="T6" s="82">
        <f>IFERROR(S6/(O6+P6),"-")</f>
        <v>0.15384615384615</v>
      </c>
      <c r="U6" s="182">
        <f>IFERROR(J6/SUM(P6:P7),"-")</f>
        <v>1714.2857142857</v>
      </c>
      <c r="V6" s="84">
        <v>4</v>
      </c>
      <c r="W6" s="82">
        <f>IF(P6=0,"-",V6/P6)</f>
        <v>0.30769230769231</v>
      </c>
      <c r="X6" s="186">
        <v>32000</v>
      </c>
      <c r="Y6" s="187">
        <f>IFERROR(X6/P6,"-")</f>
        <v>2461.5384615385</v>
      </c>
      <c r="Z6" s="187">
        <f>IFERROR(X6/V6,"-")</f>
        <v>8000</v>
      </c>
      <c r="AA6" s="188">
        <f>SUM(X6:X7)-SUM(J6:J7)</f>
        <v>28620</v>
      </c>
      <c r="AB6" s="85">
        <f>SUM(X6:X7)/SUM(J6:J7)</f>
        <v>1.477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0.15384615384615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5</v>
      </c>
      <c r="BF6" s="113">
        <f>IF(P6=0,"",IF(BE6=0,"",(BE6/P6)))</f>
        <v>0.38461538461538</v>
      </c>
      <c r="BG6" s="112">
        <v>2</v>
      </c>
      <c r="BH6" s="114">
        <f>IFERROR(BG6/BE6,"-")</f>
        <v>0.4</v>
      </c>
      <c r="BI6" s="115">
        <v>24000</v>
      </c>
      <c r="BJ6" s="116">
        <f>IFERROR(BI6/BE6,"-")</f>
        <v>4800</v>
      </c>
      <c r="BK6" s="117">
        <v>1</v>
      </c>
      <c r="BL6" s="117"/>
      <c r="BM6" s="117">
        <v>1</v>
      </c>
      <c r="BN6" s="119">
        <v>4</v>
      </c>
      <c r="BO6" s="120">
        <f>IF(P6=0,"",IF(BN6=0,"",(BN6/P6)))</f>
        <v>0.30769230769231</v>
      </c>
      <c r="BP6" s="121">
        <v>1</v>
      </c>
      <c r="BQ6" s="122">
        <f>IFERROR(BP6/BN6,"-")</f>
        <v>0.25</v>
      </c>
      <c r="BR6" s="123">
        <v>3000</v>
      </c>
      <c r="BS6" s="124">
        <f>IFERROR(BR6/BN6,"-")</f>
        <v>750</v>
      </c>
      <c r="BT6" s="125">
        <v>1</v>
      </c>
      <c r="BU6" s="125"/>
      <c r="BV6" s="125"/>
      <c r="BW6" s="126">
        <v>2</v>
      </c>
      <c r="BX6" s="127">
        <f>IF(P6=0,"",IF(BW6=0,"",(BW6/P6)))</f>
        <v>0.15384615384615</v>
      </c>
      <c r="BY6" s="128">
        <v>1</v>
      </c>
      <c r="BZ6" s="129">
        <f>IFERROR(BY6/BW6,"-")</f>
        <v>0.5</v>
      </c>
      <c r="CA6" s="130">
        <v>5000</v>
      </c>
      <c r="CB6" s="131">
        <f>IFERROR(CA6/BW6,"-")</f>
        <v>2500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32000</v>
      </c>
      <c r="CQ6" s="141">
        <v>21000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579</v>
      </c>
      <c r="L7" s="81">
        <v>114</v>
      </c>
      <c r="M7" s="81">
        <v>52</v>
      </c>
      <c r="N7" s="91">
        <v>22</v>
      </c>
      <c r="O7" s="92">
        <v>0</v>
      </c>
      <c r="P7" s="93">
        <f>N7+O7</f>
        <v>22</v>
      </c>
      <c r="Q7" s="82">
        <f>IFERROR(P7/M7,"-")</f>
        <v>0.42307692307692</v>
      </c>
      <c r="R7" s="81">
        <v>4</v>
      </c>
      <c r="S7" s="81">
        <v>1</v>
      </c>
      <c r="T7" s="82">
        <f>IFERROR(S7/(O7+P7),"-")</f>
        <v>0.045454545454545</v>
      </c>
      <c r="U7" s="182"/>
      <c r="V7" s="84">
        <v>2</v>
      </c>
      <c r="W7" s="82">
        <f>IF(P7=0,"-",V7/P7)</f>
        <v>0.090909090909091</v>
      </c>
      <c r="X7" s="186">
        <v>56620</v>
      </c>
      <c r="Y7" s="187">
        <f>IFERROR(X7/P7,"-")</f>
        <v>2573.6363636364</v>
      </c>
      <c r="Z7" s="187">
        <f>IFERROR(X7/V7,"-")</f>
        <v>28310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0.090909090909091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0.045454545454545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0.22727272727273</v>
      </c>
      <c r="BG7" s="112">
        <v>1</v>
      </c>
      <c r="BH7" s="114">
        <f>IFERROR(BG7/BE7,"-")</f>
        <v>0.2</v>
      </c>
      <c r="BI7" s="115">
        <v>56000</v>
      </c>
      <c r="BJ7" s="116">
        <f>IFERROR(BI7/BE7,"-")</f>
        <v>11200</v>
      </c>
      <c r="BK7" s="117"/>
      <c r="BL7" s="117"/>
      <c r="BM7" s="117">
        <v>1</v>
      </c>
      <c r="BN7" s="119">
        <v>9</v>
      </c>
      <c r="BO7" s="120">
        <f>IF(P7=0,"",IF(BN7=0,"",(BN7/P7)))</f>
        <v>0.40909090909091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0.090909090909091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3</v>
      </c>
      <c r="CG7" s="134">
        <f>IF(P7=0,"",IF(CF7=0,"",(CF7/P7)))</f>
        <v>0.13636363636364</v>
      </c>
      <c r="CH7" s="135">
        <v>2</v>
      </c>
      <c r="CI7" s="136">
        <f>IFERROR(CH7/CF7,"-")</f>
        <v>0.66666666666667</v>
      </c>
      <c r="CJ7" s="137">
        <v>38620</v>
      </c>
      <c r="CK7" s="138">
        <f>IFERROR(CJ7/CF7,"-")</f>
        <v>12873.333333333</v>
      </c>
      <c r="CL7" s="139">
        <v>1</v>
      </c>
      <c r="CM7" s="139"/>
      <c r="CN7" s="139">
        <v>1</v>
      </c>
      <c r="CO7" s="140">
        <v>2</v>
      </c>
      <c r="CP7" s="141">
        <v>56620</v>
      </c>
      <c r="CQ7" s="141">
        <v>56000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8.6862666666667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75000</v>
      </c>
      <c r="K8" s="81">
        <v>0</v>
      </c>
      <c r="L8" s="81">
        <v>0</v>
      </c>
      <c r="M8" s="81">
        <v>265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IFERROR(J8/SUM(P8:P10),"-")</f>
        <v>1293.1034482759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SUM(X8:X10)-SUM(J8:J10)</f>
        <v>576470</v>
      </c>
      <c r="AB8" s="85">
        <f>SUM(X8:X10)/SUM(J8:J10)</f>
        <v>8.6862666666667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64</v>
      </c>
      <c r="G9" s="203"/>
      <c r="H9" s="90"/>
      <c r="I9" s="90"/>
      <c r="J9" s="188"/>
      <c r="K9" s="81">
        <v>153</v>
      </c>
      <c r="L9" s="81">
        <v>0</v>
      </c>
      <c r="M9" s="81">
        <v>409</v>
      </c>
      <c r="N9" s="91">
        <v>50</v>
      </c>
      <c r="O9" s="92">
        <v>0</v>
      </c>
      <c r="P9" s="93">
        <f>N9+O9</f>
        <v>50</v>
      </c>
      <c r="Q9" s="82">
        <f>IFERROR(P9/M9,"-")</f>
        <v>0.12224938875306</v>
      </c>
      <c r="R9" s="81">
        <v>4</v>
      </c>
      <c r="S9" s="81">
        <v>13</v>
      </c>
      <c r="T9" s="82">
        <f>IFERROR(S9/(O9+P9),"-")</f>
        <v>0.26</v>
      </c>
      <c r="U9" s="182"/>
      <c r="V9" s="84">
        <v>7</v>
      </c>
      <c r="W9" s="82">
        <f>IF(P9=0,"-",V9/P9)</f>
        <v>0.14</v>
      </c>
      <c r="X9" s="186">
        <v>651470</v>
      </c>
      <c r="Y9" s="187">
        <f>IFERROR(X9/P9,"-")</f>
        <v>13029.4</v>
      </c>
      <c r="Z9" s="187">
        <f>IFERROR(X9/V9,"-")</f>
        <v>93067.142857143</v>
      </c>
      <c r="AA9" s="188"/>
      <c r="AB9" s="85"/>
      <c r="AC9" s="79"/>
      <c r="AD9" s="94">
        <v>5</v>
      </c>
      <c r="AE9" s="95">
        <f>IF(P9=0,"",IF(AD9=0,"",(AD9/P9)))</f>
        <v>0.1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17</v>
      </c>
      <c r="AN9" s="101">
        <f>IF(P9=0,"",IF(AM9=0,"",(AM9/P9)))</f>
        <v>0.34</v>
      </c>
      <c r="AO9" s="100">
        <v>2</v>
      </c>
      <c r="AP9" s="102">
        <f>IFERROR(AP9/AM9,"-")</f>
        <v>0</v>
      </c>
      <c r="AQ9" s="103">
        <v>7470</v>
      </c>
      <c r="AR9" s="104">
        <f>IFERROR(AQ9/AM9,"-")</f>
        <v>439.41176470588</v>
      </c>
      <c r="AS9" s="105">
        <v>1</v>
      </c>
      <c r="AT9" s="105"/>
      <c r="AU9" s="105">
        <v>1</v>
      </c>
      <c r="AV9" s="106">
        <v>6</v>
      </c>
      <c r="AW9" s="107">
        <f>IF(P9=0,"",IF(AV9=0,"",(AV9/P9)))</f>
        <v>0.12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7</v>
      </c>
      <c r="BF9" s="113">
        <f>IF(P9=0,"",IF(BE9=0,"",(BE9/P9)))</f>
        <v>0.14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9</v>
      </c>
      <c r="BO9" s="120">
        <f>IF(P9=0,"",IF(BN9=0,"",(BN9/P9)))</f>
        <v>0.18</v>
      </c>
      <c r="BP9" s="121">
        <v>3</v>
      </c>
      <c r="BQ9" s="122">
        <f>IFERROR(BP9/BN9,"-")</f>
        <v>0.33333333333333</v>
      </c>
      <c r="BR9" s="123">
        <v>364000</v>
      </c>
      <c r="BS9" s="124">
        <f>IFERROR(BR9/BN9,"-")</f>
        <v>40444.444444444</v>
      </c>
      <c r="BT9" s="125"/>
      <c r="BU9" s="125">
        <v>2</v>
      </c>
      <c r="BV9" s="125">
        <v>1</v>
      </c>
      <c r="BW9" s="126">
        <v>6</v>
      </c>
      <c r="BX9" s="127">
        <f>IF(P9=0,"",IF(BW9=0,"",(BW9/P9)))</f>
        <v>0.12</v>
      </c>
      <c r="BY9" s="128">
        <v>2</v>
      </c>
      <c r="BZ9" s="129">
        <f>IFERROR(BY9/BW9,"-")</f>
        <v>0.33333333333333</v>
      </c>
      <c r="CA9" s="130">
        <v>280000</v>
      </c>
      <c r="CB9" s="131">
        <f>IFERROR(CA9/BW9,"-")</f>
        <v>46666.666666667</v>
      </c>
      <c r="CC9" s="132"/>
      <c r="CD9" s="132"/>
      <c r="CE9" s="132">
        <v>2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7</v>
      </c>
      <c r="CP9" s="141">
        <v>651470</v>
      </c>
      <c r="CQ9" s="141">
        <v>346000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77</v>
      </c>
      <c r="C10" s="203"/>
      <c r="D10" s="203"/>
      <c r="E10" s="203"/>
      <c r="F10" s="203" t="s">
        <v>69</v>
      </c>
      <c r="G10" s="203"/>
      <c r="H10" s="90"/>
      <c r="I10" s="90"/>
      <c r="J10" s="188"/>
      <c r="K10" s="81">
        <v>79</v>
      </c>
      <c r="L10" s="81">
        <v>45</v>
      </c>
      <c r="M10" s="81">
        <v>36</v>
      </c>
      <c r="N10" s="91">
        <v>8</v>
      </c>
      <c r="O10" s="92">
        <v>0</v>
      </c>
      <c r="P10" s="93">
        <f>N10+O10</f>
        <v>8</v>
      </c>
      <c r="Q10" s="82">
        <f>IFERROR(P10/M10,"-")</f>
        <v>0.22222222222222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3</v>
      </c>
      <c r="AN10" s="101">
        <f>IF(P10=0,"",IF(AM10=0,"",(AM10/P10)))</f>
        <v>0.375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0.125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0.25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0.25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30"/>
      <c r="B11" s="87"/>
      <c r="C11" s="88"/>
      <c r="D11" s="88"/>
      <c r="E11" s="88"/>
      <c r="F11" s="89"/>
      <c r="G11" s="90"/>
      <c r="H11" s="90"/>
      <c r="I11" s="90"/>
      <c r="J11" s="192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59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30"/>
      <c r="B12" s="37"/>
      <c r="C12" s="21"/>
      <c r="D12" s="21"/>
      <c r="E12" s="21"/>
      <c r="F12" s="22"/>
      <c r="G12" s="36"/>
      <c r="H12" s="36"/>
      <c r="I12" s="75"/>
      <c r="J12" s="193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61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19">
        <f>AB13</f>
        <v>5.4821481481481</v>
      </c>
      <c r="B13" s="39"/>
      <c r="C13" s="39"/>
      <c r="D13" s="39"/>
      <c r="E13" s="39"/>
      <c r="F13" s="39"/>
      <c r="G13" s="40" t="s">
        <v>78</v>
      </c>
      <c r="H13" s="40"/>
      <c r="I13" s="40"/>
      <c r="J13" s="190">
        <f>SUM(J6:J12)</f>
        <v>135000</v>
      </c>
      <c r="K13" s="41">
        <f>SUM(K6:K12)</f>
        <v>847</v>
      </c>
      <c r="L13" s="41">
        <f>SUM(L6:L12)</f>
        <v>159</v>
      </c>
      <c r="M13" s="41">
        <f>SUM(M6:M12)</f>
        <v>898</v>
      </c>
      <c r="N13" s="41">
        <f>SUM(N6:N12)</f>
        <v>93</v>
      </c>
      <c r="O13" s="41">
        <f>SUM(O6:O12)</f>
        <v>0</v>
      </c>
      <c r="P13" s="41">
        <f>SUM(P6:P12)</f>
        <v>93</v>
      </c>
      <c r="Q13" s="42">
        <f>IFERROR(P13/M13,"-")</f>
        <v>0.10356347438753</v>
      </c>
      <c r="R13" s="78">
        <f>SUM(R6:R12)</f>
        <v>9</v>
      </c>
      <c r="S13" s="78">
        <f>SUM(S6:S12)</f>
        <v>16</v>
      </c>
      <c r="T13" s="42">
        <f>IFERROR(R13/P13,"-")</f>
        <v>0.096774193548387</v>
      </c>
      <c r="U13" s="184">
        <f>IFERROR(J13/P13,"-")</f>
        <v>1451.6129032258</v>
      </c>
      <c r="V13" s="44">
        <f>SUM(V6:V12)</f>
        <v>13</v>
      </c>
      <c r="W13" s="42">
        <f>IFERROR(V13/P13,"-")</f>
        <v>0.13978494623656</v>
      </c>
      <c r="X13" s="190">
        <f>SUM(X6:X12)</f>
        <v>740090</v>
      </c>
      <c r="Y13" s="190">
        <f>IFERROR(X13/P13,"-")</f>
        <v>7957.9569892473</v>
      </c>
      <c r="Z13" s="190">
        <f>IFERROR(X13/V13,"-")</f>
        <v>56930</v>
      </c>
      <c r="AA13" s="190">
        <f>X13-J13</f>
        <v>605090</v>
      </c>
      <c r="AB13" s="47">
        <f>X13/J13</f>
        <v>5.4821481481481</v>
      </c>
      <c r="AC13" s="60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0"/>
    <mergeCell ref="J8:J10"/>
    <mergeCell ref="U8:U10"/>
    <mergeCell ref="AA8:AA10"/>
    <mergeCell ref="AB8:AB1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0.28</v>
      </c>
      <c r="B6" s="203" t="s">
        <v>80</v>
      </c>
      <c r="C6" s="203" t="s">
        <v>81</v>
      </c>
      <c r="D6" s="203" t="s">
        <v>82</v>
      </c>
      <c r="E6" s="203" t="s">
        <v>83</v>
      </c>
      <c r="F6" s="203" t="s">
        <v>64</v>
      </c>
      <c r="G6" s="203" t="s">
        <v>84</v>
      </c>
      <c r="H6" s="90" t="s">
        <v>85</v>
      </c>
      <c r="I6" s="204" t="s">
        <v>86</v>
      </c>
      <c r="J6" s="188">
        <v>125000</v>
      </c>
      <c r="K6" s="81">
        <v>12</v>
      </c>
      <c r="L6" s="81">
        <v>0</v>
      </c>
      <c r="M6" s="81">
        <v>42</v>
      </c>
      <c r="N6" s="91">
        <v>6</v>
      </c>
      <c r="O6" s="92">
        <v>1</v>
      </c>
      <c r="P6" s="93">
        <f>N6+O6</f>
        <v>7</v>
      </c>
      <c r="Q6" s="82">
        <f>IFERROR(P6/M6,"-")</f>
        <v>0.16666666666667</v>
      </c>
      <c r="R6" s="81">
        <v>1</v>
      </c>
      <c r="S6" s="81">
        <v>1</v>
      </c>
      <c r="T6" s="82">
        <f>IFERROR(S6/(O6+P6),"-")</f>
        <v>0.125</v>
      </c>
      <c r="U6" s="182">
        <f>IFERROR(J6/SUM(P6:P7),"-")</f>
        <v>4310.3448275862</v>
      </c>
      <c r="V6" s="84">
        <v>1</v>
      </c>
      <c r="W6" s="82">
        <f>IF(P6=0,"-",V6/P6)</f>
        <v>0.14285714285714</v>
      </c>
      <c r="X6" s="186">
        <v>25000</v>
      </c>
      <c r="Y6" s="187">
        <f>IFERROR(X6/P6,"-")</f>
        <v>3571.4285714286</v>
      </c>
      <c r="Z6" s="187">
        <f>IFERROR(X6/V6,"-")</f>
        <v>25000</v>
      </c>
      <c r="AA6" s="188">
        <f>SUM(X6:X7)-SUM(J6:J7)</f>
        <v>-90000</v>
      </c>
      <c r="AB6" s="85">
        <f>SUM(X6:X7)/SUM(J6:J7)</f>
        <v>0.28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0.57142857142857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0.14285714285714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0.14285714285714</v>
      </c>
      <c r="BY6" s="128">
        <v>1</v>
      </c>
      <c r="BZ6" s="129">
        <f>IFERROR(BY6/BW6,"-")</f>
        <v>1</v>
      </c>
      <c r="CA6" s="130">
        <v>25000</v>
      </c>
      <c r="CB6" s="131">
        <f>IFERROR(CA6/BW6,"-")</f>
        <v>25000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25000</v>
      </c>
      <c r="CQ6" s="141">
        <v>25000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87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95</v>
      </c>
      <c r="L7" s="81">
        <v>68</v>
      </c>
      <c r="M7" s="81">
        <v>59</v>
      </c>
      <c r="N7" s="91">
        <v>21</v>
      </c>
      <c r="O7" s="92">
        <v>1</v>
      </c>
      <c r="P7" s="93">
        <f>N7+O7</f>
        <v>22</v>
      </c>
      <c r="Q7" s="82">
        <f>IFERROR(P7/M7,"-")</f>
        <v>0.3728813559322</v>
      </c>
      <c r="R7" s="81">
        <v>3</v>
      </c>
      <c r="S7" s="81">
        <v>6</v>
      </c>
      <c r="T7" s="82">
        <f>IFERROR(S7/(O7+P7),"-")</f>
        <v>0.26086956521739</v>
      </c>
      <c r="U7" s="182"/>
      <c r="V7" s="84">
        <v>2</v>
      </c>
      <c r="W7" s="82">
        <f>IF(P7=0,"-",V7/P7)</f>
        <v>0.090909090909091</v>
      </c>
      <c r="X7" s="186">
        <v>10000</v>
      </c>
      <c r="Y7" s="187">
        <f>IFERROR(X7/P7,"-")</f>
        <v>454.54545454545</v>
      </c>
      <c r="Z7" s="187">
        <f>IFERROR(X7/V7,"-")</f>
        <v>5000</v>
      </c>
      <c r="AA7" s="188"/>
      <c r="AB7" s="85"/>
      <c r="AC7" s="79"/>
      <c r="AD7" s="94">
        <v>1</v>
      </c>
      <c r="AE7" s="95">
        <f>IF(P7=0,"",IF(AD7=0,"",(AD7/P7)))</f>
        <v>0.045454545454545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7</v>
      </c>
      <c r="AN7" s="101">
        <f>IF(P7=0,"",IF(AM7=0,"",(AM7/P7)))</f>
        <v>0.31818181818182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0.13636363636364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0.22727272727273</v>
      </c>
      <c r="BG7" s="112">
        <v>1</v>
      </c>
      <c r="BH7" s="114">
        <f>IFERROR(BG7/BE7,"-")</f>
        <v>0.2</v>
      </c>
      <c r="BI7" s="115">
        <v>5000</v>
      </c>
      <c r="BJ7" s="116">
        <f>IFERROR(BI7/BE7,"-")</f>
        <v>1000</v>
      </c>
      <c r="BK7" s="117">
        <v>1</v>
      </c>
      <c r="BL7" s="117"/>
      <c r="BM7" s="117"/>
      <c r="BN7" s="119">
        <v>3</v>
      </c>
      <c r="BO7" s="120">
        <f>IF(P7=0,"",IF(BN7=0,"",(BN7/P7)))</f>
        <v>0.13636363636364</v>
      </c>
      <c r="BP7" s="121">
        <v>1</v>
      </c>
      <c r="BQ7" s="122">
        <f>IFERROR(BP7/BN7,"-")</f>
        <v>0.33333333333333</v>
      </c>
      <c r="BR7" s="123">
        <v>5000</v>
      </c>
      <c r="BS7" s="124">
        <f>IFERROR(BR7/BN7,"-")</f>
        <v>1666.6666666667</v>
      </c>
      <c r="BT7" s="125">
        <v>1</v>
      </c>
      <c r="BU7" s="125"/>
      <c r="BV7" s="125"/>
      <c r="BW7" s="126">
        <v>3</v>
      </c>
      <c r="BX7" s="127">
        <f>IF(P7=0,"",IF(BW7=0,"",(BW7/P7)))</f>
        <v>0.13636363636364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10000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0.28</v>
      </c>
      <c r="B10" s="39"/>
      <c r="C10" s="39"/>
      <c r="D10" s="39"/>
      <c r="E10" s="39"/>
      <c r="F10" s="39"/>
      <c r="G10" s="40" t="s">
        <v>88</v>
      </c>
      <c r="H10" s="40"/>
      <c r="I10" s="40"/>
      <c r="J10" s="190">
        <f>SUM(J6:J9)</f>
        <v>125000</v>
      </c>
      <c r="K10" s="41">
        <f>SUM(K6:K9)</f>
        <v>107</v>
      </c>
      <c r="L10" s="41">
        <f>SUM(L6:L9)</f>
        <v>68</v>
      </c>
      <c r="M10" s="41">
        <f>SUM(M6:M9)</f>
        <v>101</v>
      </c>
      <c r="N10" s="41">
        <f>SUM(N6:N9)</f>
        <v>27</v>
      </c>
      <c r="O10" s="41">
        <f>SUM(O6:O9)</f>
        <v>2</v>
      </c>
      <c r="P10" s="41">
        <f>SUM(P6:P9)</f>
        <v>29</v>
      </c>
      <c r="Q10" s="42">
        <f>IFERROR(P10/M10,"-")</f>
        <v>0.28712871287129</v>
      </c>
      <c r="R10" s="78">
        <f>SUM(R6:R9)</f>
        <v>4</v>
      </c>
      <c r="S10" s="78">
        <f>SUM(S6:S9)</f>
        <v>7</v>
      </c>
      <c r="T10" s="42">
        <f>IFERROR(R10/P10,"-")</f>
        <v>0.13793103448276</v>
      </c>
      <c r="U10" s="184">
        <f>IFERROR(J10/P10,"-")</f>
        <v>4310.3448275862</v>
      </c>
      <c r="V10" s="44">
        <f>SUM(V6:V9)</f>
        <v>3</v>
      </c>
      <c r="W10" s="42">
        <f>IFERROR(V10/P10,"-")</f>
        <v>0.10344827586207</v>
      </c>
      <c r="X10" s="190">
        <f>SUM(X6:X9)</f>
        <v>35000</v>
      </c>
      <c r="Y10" s="190">
        <f>IFERROR(X10/P10,"-")</f>
        <v>1206.8965517241</v>
      </c>
      <c r="Z10" s="190">
        <f>IFERROR(X10/V10,"-")</f>
        <v>11666.666666667</v>
      </c>
      <c r="AA10" s="190">
        <f>X10-J10</f>
        <v>-90000</v>
      </c>
      <c r="AB10" s="47">
        <f>X10/J10</f>
        <v>0.28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