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<sst xmlns="http://schemas.openxmlformats.org/spreadsheetml/2006/main" uniqueCount="83">
  <si>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</si>
  <si>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</si>
  <si>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</si>
  <si>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</si>
  <si>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</si>
  <si>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</si>
  <si>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</si>
  <si>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</si>
  <si>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</si>
  <si>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</si>
  <si>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</si>
  <si>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</si>
  <si>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</si>
  <si>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</si>
  <si>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</si>
  <si>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</si>
  <si>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</si>
  <si>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</si>
  <si>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</si>
  <si>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</si>
  <si>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</si>
  <si>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</si>
  <si>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</si>
  <si>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</si>
  <si>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</si>
  <si>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</si>
  <si>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</si>
  <si>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</si>
  <si>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</si>
  <si>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</si>
  <si>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</si>
  <si>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</si>
  <si>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</si>
  <si>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</si>
  <si>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</si>
  <si>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</si>
  <si>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</si>
  <si>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</si>
  <si>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</si>
  <si>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</si>
  <si>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</si>
  <si>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</si>
  <si>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</si>
  <si>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</si>
  <si>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</si>
  <si>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</si>
  <si>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</si>
  <si>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</si>
  <si>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</si>
  <si>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</si>
  <si>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</si>
  <si>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</si>
  <si>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</si>
  <si>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</si>
  <si>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</si>
  <si>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</si>
  <si>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</si>
  <si>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</si>
  <si>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</si>
  <si>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</si>
  <si>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ad770</t>
  </si>
  <si>
    <t>いろいろ</t>
  </si>
  <si>
    <t>企画枠高宮菜々子さんメインB</t>
  </si>
  <si>
    <t>lp07</t>
  </si>
  <si>
    <t>実話カタログ企画</t>
  </si>
  <si>
    <t>企画枠</t>
  </si>
  <si>
    <t>2月01日(火)</t>
  </si>
  <si>
    <t>ad771</t>
  </si>
  <si>
    <t>空電</t>
  </si>
  <si>
    <t>adn001</t>
  </si>
  <si>
    <t>大洋図書</t>
  </si>
  <si>
    <t>1P記事_求む！LINE版_ヘスティア</t>
  </si>
  <si>
    <t>金のEX DVD</t>
  </si>
  <si>
    <t>表4</t>
  </si>
  <si>
    <t>2月17日(木)</t>
  </si>
  <si>
    <t>ad772</t>
  </si>
  <si>
    <t>ad773</t>
  </si>
  <si>
    <t>adn002</t>
  </si>
  <si>
    <t>臨時増刊ラヴァーズ</t>
  </si>
  <si>
    <t>2月21日(月)</t>
  </si>
  <si>
    <t>ad774</t>
  </si>
  <si>
    <t>ad775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</si>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</sst>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210000</v>
      </c>
      <c r="E6" s="81">
        <v>542</v>
      </c>
      <c r="F6" s="81">
        <v>158</v>
      </c>
      <c r="G6" s="81">
        <v>1104</v>
      </c>
      <c r="H6" s="91">
        <v>126</v>
      </c>
      <c r="I6" s="92">
        <v>2</v>
      </c>
      <c r="J6" s="145">
        <f>H6+I6</f>
        <v>128</v>
      </c>
      <c r="K6" s="82">
        <f>IFERROR(J6/G6,"-")</f>
        <v>0.11594202898551</v>
      </c>
      <c r="L6" s="81">
        <v>12</v>
      </c>
      <c r="M6" s="81">
        <v>27</v>
      </c>
      <c r="N6" s="82">
        <f>IFERROR(L6/J6,"-")</f>
        <v>0.09375</v>
      </c>
      <c r="O6" s="83">
        <f>IFERROR(D6/J6,"-")</f>
        <v>1640.625</v>
      </c>
      <c r="P6" s="84">
        <v>15</v>
      </c>
      <c r="Q6" s="82">
        <f>IFERROR(P6/J6,"-")</f>
        <v>0.1171875</v>
      </c>
      <c r="R6" s="200">
        <v>517500</v>
      </c>
      <c r="S6" s="201">
        <f>IFERROR(R6/J6,"-")</f>
        <v>4042.96875</v>
      </c>
      <c r="T6" s="201">
        <f>IFERROR(R6/P6,"-")</f>
        <v>34500</v>
      </c>
      <c r="U6" s="195">
        <f>IFERROR(R6-D6,"-")</f>
        <v>307500</v>
      </c>
      <c r="V6" s="85">
        <f>R6/D6</f>
        <v>2.4642857142857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210000</v>
      </c>
      <c r="E9" s="41">
        <f>SUM(E6:E7)</f>
        <v>542</v>
      </c>
      <c r="F9" s="41">
        <f>SUM(F6:F7)</f>
        <v>158</v>
      </c>
      <c r="G9" s="41">
        <f>SUM(G6:G7)</f>
        <v>1104</v>
      </c>
      <c r="H9" s="41">
        <f>SUM(H6:H7)</f>
        <v>126</v>
      </c>
      <c r="I9" s="41">
        <f>SUM(I6:I7)</f>
        <v>2</v>
      </c>
      <c r="J9" s="41">
        <f>SUM(J6:J7)</f>
        <v>128</v>
      </c>
      <c r="K9" s="42">
        <f>IFERROR(J9/G9,"-")</f>
        <v>0.11594202898551</v>
      </c>
      <c r="L9" s="78">
        <f>SUM(L6:L7)</f>
        <v>12</v>
      </c>
      <c r="M9" s="78">
        <f>SUM(M6:M7)</f>
        <v>27</v>
      </c>
      <c r="N9" s="42">
        <f>IFERROR(L9/J9,"-")</f>
        <v>0.09375</v>
      </c>
      <c r="O9" s="43">
        <f>IFERROR(D9/J9,"-")</f>
        <v>1640.625</v>
      </c>
      <c r="P9" s="44">
        <f>SUM(P6:P7)</f>
        <v>15</v>
      </c>
      <c r="Q9" s="42">
        <f>IFERROR(P9/J9,"-")</f>
        <v>0.1171875</v>
      </c>
      <c r="R9" s="45">
        <f>SUM(R6:R7)</f>
        <v>517500</v>
      </c>
      <c r="S9" s="45">
        <f>IFERROR(R9/J9,"-")</f>
        <v>4042.96875</v>
      </c>
      <c r="T9" s="45">
        <f>IFERROR(R9/P9,"-")</f>
        <v>34500</v>
      </c>
      <c r="U9" s="46">
        <f>SUM(U6:U7)</f>
        <v>307500</v>
      </c>
      <c r="V9" s="47">
        <f>IFERROR(R9/D9,"-")</f>
        <v>2.4642857142857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3.4416666666667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60000</v>
      </c>
      <c r="K6" s="81">
        <v>33</v>
      </c>
      <c r="L6" s="81">
        <v>0</v>
      </c>
      <c r="M6" s="81">
        <v>125</v>
      </c>
      <c r="N6" s="91">
        <v>14</v>
      </c>
      <c r="O6" s="92">
        <v>1</v>
      </c>
      <c r="P6" s="93">
        <f>N6+O6</f>
        <v>15</v>
      </c>
      <c r="Q6" s="82">
        <f>IFERROR(P6/M6,"-")</f>
        <v>0.12</v>
      </c>
      <c r="R6" s="81">
        <v>0</v>
      </c>
      <c r="S6" s="81">
        <v>1</v>
      </c>
      <c r="T6" s="82">
        <f>IFERROR(S6/(O6+P6),"-")</f>
        <v>0.0625</v>
      </c>
      <c r="U6" s="182">
        <f>IFERROR(J6/SUM(P6:P7),"-")</f>
        <v>2000</v>
      </c>
      <c r="V6" s="84">
        <v>3</v>
      </c>
      <c r="W6" s="82">
        <f>IF(P6=0,"-",V6/P6)</f>
        <v>0.2</v>
      </c>
      <c r="X6" s="186">
        <v>20500</v>
      </c>
      <c r="Y6" s="187">
        <f>IFERROR(X6/P6,"-")</f>
        <v>1366.6666666667</v>
      </c>
      <c r="Z6" s="187">
        <f>IFERROR(X6/V6,"-")</f>
        <v>6833.3333333333</v>
      </c>
      <c r="AA6" s="188">
        <f>SUM(X6:X7)-SUM(J6:J7)</f>
        <v>146500</v>
      </c>
      <c r="AB6" s="85">
        <f>SUM(X6:X7)/SUM(J6:J7)</f>
        <v>3.4416666666667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0.33333333333333</v>
      </c>
      <c r="BG6" s="112">
        <v>2</v>
      </c>
      <c r="BH6" s="114">
        <f>IFERROR(BG6/BE6,"-")</f>
        <v>0.4</v>
      </c>
      <c r="BI6" s="115">
        <v>7500</v>
      </c>
      <c r="BJ6" s="116">
        <f>IFERROR(BI6/BE6,"-")</f>
        <v>1500</v>
      </c>
      <c r="BK6" s="117">
        <v>2</v>
      </c>
      <c r="BL6" s="117"/>
      <c r="BM6" s="117"/>
      <c r="BN6" s="119">
        <v>2</v>
      </c>
      <c r="BO6" s="120">
        <f>IF(P6=0,"",IF(BN6=0,"",(BN6/P6)))</f>
        <v>0.13333333333333</v>
      </c>
      <c r="BP6" s="121">
        <v>1</v>
      </c>
      <c r="BQ6" s="122">
        <f>IFERROR(BP6/BN6,"-")</f>
        <v>0.5</v>
      </c>
      <c r="BR6" s="123">
        <v>13000</v>
      </c>
      <c r="BS6" s="124">
        <f>IFERROR(BR6/BN6,"-")</f>
        <v>6500</v>
      </c>
      <c r="BT6" s="125"/>
      <c r="BU6" s="125"/>
      <c r="BV6" s="125">
        <v>1</v>
      </c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20500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164</v>
      </c>
      <c r="L7" s="81">
        <v>81</v>
      </c>
      <c r="M7" s="81">
        <v>38</v>
      </c>
      <c r="N7" s="91">
        <v>15</v>
      </c>
      <c r="O7" s="92">
        <v>0</v>
      </c>
      <c r="P7" s="93">
        <f>N7+O7</f>
        <v>15</v>
      </c>
      <c r="Q7" s="82">
        <f>IFERROR(P7/M7,"-")</f>
        <v>0.39473684210526</v>
      </c>
      <c r="R7" s="81">
        <v>5</v>
      </c>
      <c r="S7" s="81">
        <v>2</v>
      </c>
      <c r="T7" s="82">
        <f>IFERROR(S7/(O7+P7),"-")</f>
        <v>0.13333333333333</v>
      </c>
      <c r="U7" s="182"/>
      <c r="V7" s="84">
        <v>4</v>
      </c>
      <c r="W7" s="82">
        <f>IF(P7=0,"-",V7/P7)</f>
        <v>0.26666666666667</v>
      </c>
      <c r="X7" s="186">
        <v>186000</v>
      </c>
      <c r="Y7" s="187">
        <f>IFERROR(X7/P7,"-")</f>
        <v>12400</v>
      </c>
      <c r="Z7" s="187">
        <f>IFERROR(X7/V7,"-")</f>
        <v>46500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0.26666666666667</v>
      </c>
      <c r="BP7" s="121">
        <v>3</v>
      </c>
      <c r="BQ7" s="122">
        <f>IFERROR(BP7/BN7,"-")</f>
        <v>0.75</v>
      </c>
      <c r="BR7" s="123">
        <v>175000</v>
      </c>
      <c r="BS7" s="124">
        <f>IFERROR(BR7/BN7,"-")</f>
        <v>43750</v>
      </c>
      <c r="BT7" s="125">
        <v>1</v>
      </c>
      <c r="BU7" s="125">
        <v>1</v>
      </c>
      <c r="BV7" s="125">
        <v>1</v>
      </c>
      <c r="BW7" s="126">
        <v>6</v>
      </c>
      <c r="BX7" s="127">
        <f>IF(P7=0,"",IF(BW7=0,"",(BW7/P7)))</f>
        <v>0.4</v>
      </c>
      <c r="BY7" s="128">
        <v>2</v>
      </c>
      <c r="BZ7" s="129">
        <f>IFERROR(BY7/BW7,"-")</f>
        <v>0.33333333333333</v>
      </c>
      <c r="CA7" s="130">
        <v>11000</v>
      </c>
      <c r="CB7" s="131">
        <f>IFERROR(CA7/BW7,"-")</f>
        <v>1833.3333333333</v>
      </c>
      <c r="CC7" s="132">
        <v>1</v>
      </c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186000</v>
      </c>
      <c r="CQ7" s="141">
        <v>150000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0.17333333333333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142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IFERROR(J8/SUM(P8:P10),"-")</f>
        <v>2027.027027027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SUM(X8:X10)-SUM(J8:J10)</f>
        <v>-62000</v>
      </c>
      <c r="AB8" s="85">
        <f>SUM(X8:X10)/SUM(J8:J10)</f>
        <v>0.17333333333333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63</v>
      </c>
      <c r="G9" s="203"/>
      <c r="H9" s="90"/>
      <c r="I9" s="90"/>
      <c r="J9" s="188"/>
      <c r="K9" s="81">
        <v>68</v>
      </c>
      <c r="L9" s="81">
        <v>0</v>
      </c>
      <c r="M9" s="81">
        <v>194</v>
      </c>
      <c r="N9" s="91">
        <v>30</v>
      </c>
      <c r="O9" s="92">
        <v>0</v>
      </c>
      <c r="P9" s="93">
        <f>N9+O9</f>
        <v>30</v>
      </c>
      <c r="Q9" s="82">
        <f>IFERROR(P9/M9,"-")</f>
        <v>0.15463917525773</v>
      </c>
      <c r="R9" s="81">
        <v>0</v>
      </c>
      <c r="S9" s="81">
        <v>10</v>
      </c>
      <c r="T9" s="82">
        <f>IFERROR(S9/(O9+P9),"-")</f>
        <v>0.33333333333333</v>
      </c>
      <c r="U9" s="182"/>
      <c r="V9" s="84">
        <v>2</v>
      </c>
      <c r="W9" s="82">
        <f>IF(P9=0,"-",V9/P9)</f>
        <v>0.066666666666667</v>
      </c>
      <c r="X9" s="186">
        <v>13000</v>
      </c>
      <c r="Y9" s="187">
        <f>IFERROR(X9/P9,"-")</f>
        <v>433.33333333333</v>
      </c>
      <c r="Z9" s="187">
        <f>IFERROR(X9/V9,"-")</f>
        <v>6500</v>
      </c>
      <c r="AA9" s="188"/>
      <c r="AB9" s="85"/>
      <c r="AC9" s="79"/>
      <c r="AD9" s="94">
        <v>1</v>
      </c>
      <c r="AE9" s="95">
        <f>IF(P9=0,"",IF(AD9=0,"",(AD9/P9)))</f>
        <v>0.033333333333333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9</v>
      </c>
      <c r="AN9" s="101">
        <f>IF(P9=0,"",IF(AM9=0,"",(AM9/P9)))</f>
        <v>0.3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0.23333333333333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0.13333333333333</v>
      </c>
      <c r="BP9" s="121">
        <v>1</v>
      </c>
      <c r="BQ9" s="122">
        <f>IFERROR(BP9/BN9,"-")</f>
        <v>0.25</v>
      </c>
      <c r="BR9" s="123">
        <v>10000</v>
      </c>
      <c r="BS9" s="124">
        <f>IFERROR(BR9/BN9,"-")</f>
        <v>2500</v>
      </c>
      <c r="BT9" s="125">
        <v>1</v>
      </c>
      <c r="BU9" s="125"/>
      <c r="BV9" s="125"/>
      <c r="BW9" s="126">
        <v>2</v>
      </c>
      <c r="BX9" s="127">
        <f>IF(P9=0,"",IF(BW9=0,"",(BW9/P9)))</f>
        <v>0.066666666666667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>
        <v>1</v>
      </c>
      <c r="CG9" s="134">
        <f>IF(P9=0,"",IF(CF9=0,"",(CF9/P9)))</f>
        <v>0.033333333333333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13000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/>
      <c r="E10" s="203"/>
      <c r="F10" s="203" t="s">
        <v>68</v>
      </c>
      <c r="G10" s="203"/>
      <c r="H10" s="90"/>
      <c r="I10" s="90"/>
      <c r="J10" s="188"/>
      <c r="K10" s="81">
        <v>64</v>
      </c>
      <c r="L10" s="81">
        <v>33</v>
      </c>
      <c r="M10" s="81">
        <v>37</v>
      </c>
      <c r="N10" s="91">
        <v>7</v>
      </c>
      <c r="O10" s="92">
        <v>0</v>
      </c>
      <c r="P10" s="93">
        <f>N10+O10</f>
        <v>7</v>
      </c>
      <c r="Q10" s="82">
        <f>IFERROR(P10/M10,"-")</f>
        <v>0.18918918918919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0.14285714285714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0.42857142857143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0.28571428571429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3.9733333333333</v>
      </c>
      <c r="B11" s="203" t="s">
        <v>77</v>
      </c>
      <c r="C11" s="203" t="s">
        <v>70</v>
      </c>
      <c r="D11" s="203" t="s">
        <v>71</v>
      </c>
      <c r="E11" s="203"/>
      <c r="F11" s="203" t="s">
        <v>63</v>
      </c>
      <c r="G11" s="203" t="s">
        <v>78</v>
      </c>
      <c r="H11" s="90" t="s">
        <v>73</v>
      </c>
      <c r="I11" s="90" t="s">
        <v>79</v>
      </c>
      <c r="J11" s="188">
        <v>75000</v>
      </c>
      <c r="K11" s="81">
        <v>0</v>
      </c>
      <c r="L11" s="81">
        <v>0</v>
      </c>
      <c r="M11" s="81">
        <v>221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>
        <f>IFERROR(J11/SUM(P11:P13),"-")</f>
        <v>1229.5081967213</v>
      </c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>
        <f>SUM(X11:X13)-SUM(J11:J13)</f>
        <v>223000</v>
      </c>
      <c r="AB11" s="85">
        <f>SUM(X11:X13)/SUM(J11:J13)</f>
        <v>3.9733333333333</v>
      </c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/>
      <c r="E12" s="203"/>
      <c r="F12" s="203" t="s">
        <v>63</v>
      </c>
      <c r="G12" s="203"/>
      <c r="H12" s="90"/>
      <c r="I12" s="90"/>
      <c r="J12" s="188"/>
      <c r="K12" s="81">
        <v>124</v>
      </c>
      <c r="L12" s="81">
        <v>0</v>
      </c>
      <c r="M12" s="81">
        <v>329</v>
      </c>
      <c r="N12" s="91">
        <v>49</v>
      </c>
      <c r="O12" s="92">
        <v>1</v>
      </c>
      <c r="P12" s="93">
        <f>N12+O12</f>
        <v>50</v>
      </c>
      <c r="Q12" s="82">
        <f>IFERROR(P12/M12,"-")</f>
        <v>0.15197568389058</v>
      </c>
      <c r="R12" s="81">
        <v>4</v>
      </c>
      <c r="S12" s="81">
        <v>12</v>
      </c>
      <c r="T12" s="82">
        <f>IFERROR(S12/(O12+P12),"-")</f>
        <v>0.23529411764706</v>
      </c>
      <c r="U12" s="182"/>
      <c r="V12" s="84">
        <v>4</v>
      </c>
      <c r="W12" s="82">
        <f>IF(P12=0,"-",V12/P12)</f>
        <v>0.08</v>
      </c>
      <c r="X12" s="186">
        <v>218000</v>
      </c>
      <c r="Y12" s="187">
        <f>IFERROR(X12/P12,"-")</f>
        <v>4360</v>
      </c>
      <c r="Z12" s="187">
        <f>IFERROR(X12/V12,"-")</f>
        <v>54500</v>
      </c>
      <c r="AA12" s="188"/>
      <c r="AB12" s="85"/>
      <c r="AC12" s="79"/>
      <c r="AD12" s="94">
        <v>2</v>
      </c>
      <c r="AE12" s="95">
        <f>IF(P12=0,"",IF(AD12=0,"",(AD12/P12)))</f>
        <v>0.04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10</v>
      </c>
      <c r="AN12" s="101">
        <f>IF(P12=0,"",IF(AM12=0,"",(AM12/P12)))</f>
        <v>0.2</v>
      </c>
      <c r="AO12" s="100">
        <v>1</v>
      </c>
      <c r="AP12" s="102">
        <f>IFERROR(AP12/AM12,"-")</f>
        <v>0</v>
      </c>
      <c r="AQ12" s="103">
        <v>6000</v>
      </c>
      <c r="AR12" s="104">
        <f>IFERROR(AQ12/AM12,"-")</f>
        <v>600</v>
      </c>
      <c r="AS12" s="105"/>
      <c r="AT12" s="105">
        <v>1</v>
      </c>
      <c r="AU12" s="105"/>
      <c r="AV12" s="106">
        <v>8</v>
      </c>
      <c r="AW12" s="107">
        <f>IF(P12=0,"",IF(AV12=0,"",(AV12/P12)))</f>
        <v>0.16</v>
      </c>
      <c r="AX12" s="106">
        <v>1</v>
      </c>
      <c r="AY12" s="108">
        <f>IFERROR(AX12/AV12,"-")</f>
        <v>0.125</v>
      </c>
      <c r="AZ12" s="109">
        <v>6000</v>
      </c>
      <c r="BA12" s="110">
        <f>IFERROR(AZ12/AV12,"-")</f>
        <v>750</v>
      </c>
      <c r="BB12" s="111"/>
      <c r="BC12" s="111">
        <v>1</v>
      </c>
      <c r="BD12" s="111"/>
      <c r="BE12" s="112">
        <v>13</v>
      </c>
      <c r="BF12" s="113">
        <f>IF(P12=0,"",IF(BE12=0,"",(BE12/P12)))</f>
        <v>0.26</v>
      </c>
      <c r="BG12" s="112">
        <v>1</v>
      </c>
      <c r="BH12" s="114">
        <f>IFERROR(BG12/BE12,"-")</f>
        <v>0.076923076923077</v>
      </c>
      <c r="BI12" s="115">
        <v>3000</v>
      </c>
      <c r="BJ12" s="116">
        <f>IFERROR(BI12/BE12,"-")</f>
        <v>230.76923076923</v>
      </c>
      <c r="BK12" s="117">
        <v>1</v>
      </c>
      <c r="BL12" s="117"/>
      <c r="BM12" s="117"/>
      <c r="BN12" s="119">
        <v>10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6</v>
      </c>
      <c r="BX12" s="127">
        <f>IF(P12=0,"",IF(BW12=0,"",(BW12/P12)))</f>
        <v>0.12</v>
      </c>
      <c r="BY12" s="128">
        <v>1</v>
      </c>
      <c r="BZ12" s="129">
        <f>IFERROR(BY12/BW12,"-")</f>
        <v>0.16666666666667</v>
      </c>
      <c r="CA12" s="130">
        <v>8000</v>
      </c>
      <c r="CB12" s="131">
        <f>IFERROR(CA12/BW12,"-")</f>
        <v>1333.3333333333</v>
      </c>
      <c r="CC12" s="132"/>
      <c r="CD12" s="132">
        <v>1</v>
      </c>
      <c r="CE12" s="132"/>
      <c r="CF12" s="133">
        <v>1</v>
      </c>
      <c r="CG12" s="134">
        <f>IF(P12=0,"",IF(CF12=0,"",(CF12/P12)))</f>
        <v>0.02</v>
      </c>
      <c r="CH12" s="135">
        <v>1</v>
      </c>
      <c r="CI12" s="136">
        <f>IFERROR(CH12/CF12,"-")</f>
        <v>1</v>
      </c>
      <c r="CJ12" s="137">
        <v>203000</v>
      </c>
      <c r="CK12" s="138">
        <f>IFERROR(CJ12/CF12,"-")</f>
        <v>203000</v>
      </c>
      <c r="CL12" s="139"/>
      <c r="CM12" s="139"/>
      <c r="CN12" s="139">
        <v>1</v>
      </c>
      <c r="CO12" s="140">
        <v>4</v>
      </c>
      <c r="CP12" s="141">
        <v>218000</v>
      </c>
      <c r="CQ12" s="141">
        <v>203000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81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89</v>
      </c>
      <c r="L13" s="81">
        <v>44</v>
      </c>
      <c r="M13" s="81">
        <v>18</v>
      </c>
      <c r="N13" s="91">
        <v>11</v>
      </c>
      <c r="O13" s="92">
        <v>0</v>
      </c>
      <c r="P13" s="93">
        <f>N13+O13</f>
        <v>11</v>
      </c>
      <c r="Q13" s="82">
        <f>IFERROR(P13/M13,"-")</f>
        <v>0.61111111111111</v>
      </c>
      <c r="R13" s="81">
        <v>2</v>
      </c>
      <c r="S13" s="81">
        <v>2</v>
      </c>
      <c r="T13" s="82">
        <f>IFERROR(S13/(O13+P13),"-")</f>
        <v>0.18181818181818</v>
      </c>
      <c r="U13" s="182"/>
      <c r="V13" s="84">
        <v>2</v>
      </c>
      <c r="W13" s="82">
        <f>IF(P13=0,"-",V13/P13)</f>
        <v>0.18181818181818</v>
      </c>
      <c r="X13" s="186">
        <v>80000</v>
      </c>
      <c r="Y13" s="187">
        <f>IFERROR(X13/P13,"-")</f>
        <v>7272.7272727273</v>
      </c>
      <c r="Z13" s="187">
        <f>IFERROR(X13/V13,"-")</f>
        <v>40000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0.090909090909091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0.18181818181818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0.36363636363636</v>
      </c>
      <c r="BP13" s="121">
        <v>2</v>
      </c>
      <c r="BQ13" s="122">
        <f>IFERROR(BP13/BN13,"-")</f>
        <v>0.5</v>
      </c>
      <c r="BR13" s="123">
        <v>58000</v>
      </c>
      <c r="BS13" s="124">
        <f>IFERROR(BR13/BN13,"-")</f>
        <v>14500</v>
      </c>
      <c r="BT13" s="125"/>
      <c r="BU13" s="125"/>
      <c r="BV13" s="125">
        <v>2</v>
      </c>
      <c r="BW13" s="126">
        <v>4</v>
      </c>
      <c r="BX13" s="127">
        <f>IF(P13=0,"",IF(BW13=0,"",(BW13/P13)))</f>
        <v>0.36363636363636</v>
      </c>
      <c r="BY13" s="128">
        <v>1</v>
      </c>
      <c r="BZ13" s="129">
        <f>IFERROR(BY13/BW13,"-")</f>
        <v>0.25</v>
      </c>
      <c r="CA13" s="130">
        <v>42000</v>
      </c>
      <c r="CB13" s="131">
        <f>IFERROR(CA13/BW13,"-")</f>
        <v>10500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80000</v>
      </c>
      <c r="CQ13" s="141">
        <v>42000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2.4642857142857</v>
      </c>
      <c r="B16" s="39"/>
      <c r="C16" s="39"/>
      <c r="D16" s="39"/>
      <c r="E16" s="39"/>
      <c r="F16" s="39"/>
      <c r="G16" s="40" t="s">
        <v>82</v>
      </c>
      <c r="H16" s="40"/>
      <c r="I16" s="40"/>
      <c r="J16" s="190">
        <f>SUM(J6:J15)</f>
        <v>210000</v>
      </c>
      <c r="K16" s="41">
        <f>SUM(K6:K15)</f>
        <v>542</v>
      </c>
      <c r="L16" s="41">
        <f>SUM(L6:L15)</f>
        <v>158</v>
      </c>
      <c r="M16" s="41">
        <f>SUM(M6:M15)</f>
        <v>1104</v>
      </c>
      <c r="N16" s="41">
        <f>SUM(N6:N15)</f>
        <v>126</v>
      </c>
      <c r="O16" s="41">
        <f>SUM(O6:O15)</f>
        <v>2</v>
      </c>
      <c r="P16" s="41">
        <f>SUM(P6:P15)</f>
        <v>128</v>
      </c>
      <c r="Q16" s="42">
        <f>IFERROR(P16/M16,"-")</f>
        <v>0.11594202898551</v>
      </c>
      <c r="R16" s="78">
        <f>SUM(R6:R15)</f>
        <v>12</v>
      </c>
      <c r="S16" s="78">
        <f>SUM(S6:S15)</f>
        <v>27</v>
      </c>
      <c r="T16" s="42">
        <f>IFERROR(R16/P16,"-")</f>
        <v>0.09375</v>
      </c>
      <c r="U16" s="184">
        <f>IFERROR(J16/P16,"-")</f>
        <v>1640.625</v>
      </c>
      <c r="V16" s="44">
        <f>SUM(V6:V15)</f>
        <v>15</v>
      </c>
      <c r="W16" s="42">
        <f>IFERROR(V16/P16,"-")</f>
        <v>0.1171875</v>
      </c>
      <c r="X16" s="190">
        <f>SUM(X6:X15)</f>
        <v>517500</v>
      </c>
      <c r="Y16" s="190">
        <f>IFERROR(X16/P16,"-")</f>
        <v>4042.96875</v>
      </c>
      <c r="Z16" s="190">
        <f>IFERROR(X16/V16,"-")</f>
        <v>34500</v>
      </c>
      <c r="AA16" s="190">
        <f>X16-J16</f>
        <v>307500</v>
      </c>
      <c r="AB16" s="47">
        <f>X16/J16</f>
        <v>2.4642857142857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0"/>
    <mergeCell ref="J8:J10"/>
    <mergeCell ref="U8:U10"/>
    <mergeCell ref="AA8:AA10"/>
    <mergeCell ref="AB8:AB10"/>
    <mergeCell ref="A11:A13"/>
    <mergeCell ref="J11:J13"/>
    <mergeCell ref="U11:U13"/>
    <mergeCell ref="AA11:AA13"/>
    <mergeCell ref="AB11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