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<sst xmlns="http://schemas.openxmlformats.org/spreadsheetml/2006/main" uniqueCount="87">
  <si>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</si>
  <si>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</si>
  <si>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</si>
  <si>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</si>
  <si>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</si>
  <si>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</si>
  <si>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</si>
  <si>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</si>
  <si>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</si>
  <si>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</si>
  <si>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</si>
  <si>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</si>
  <si>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</si>
  <si>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</si>
  <si>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</si>
  <si>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</si>
  <si>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</si>
  <si>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</si>
  <si>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</si>
  <si>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</si>
  <si>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</si>
  <si>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</si>
  <si>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</si>
  <si>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</si>
  <si>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12月</t>
  </si>
  <si>
    <t>ヘスティア</t>
  </si>
  <si>
    <t>最終更新日</t>
  </si>
  <si>
    <t>03月31日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</si>
  <si>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</si>
  <si>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</si>
  <si>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</si>
  <si>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</si>
  <si>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</si>
  <si>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</si>
  <si>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</si>
  <si>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</si>
  <si>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</si>
  <si>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</si>
  <si>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</si>
  <si>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</si>
  <si>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</si>
  <si>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</si>
  <si>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</si>
  <si>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</si>
  <si>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</si>
  <si>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</si>
  <si>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</si>
  <si>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</si>
  <si>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</si>
  <si>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</si>
  <si>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</si>
  <si>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</si>
  <si>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</si>
  <si>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</si>
  <si>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</si>
  <si>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</si>
  <si>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</si>
  <si>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</si>
  <si>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</si>
  <si>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</si>
  <si>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ad758</t>
  </si>
  <si>
    <t>大洋図書</t>
  </si>
  <si>
    <t>5P風俗ヘスティア(高宮菜々子さん)</t>
  </si>
  <si>
    <t>lp07</t>
  </si>
  <si>
    <t>実話ナックルズウルトラ</t>
  </si>
  <si>
    <t>1C5P</t>
  </si>
  <si>
    <t>12月14日(火)</t>
  </si>
  <si>
    <t>ad759</t>
  </si>
  <si>
    <t>空電</t>
  </si>
  <si>
    <t>ad764</t>
  </si>
  <si>
    <t>徳間書店</t>
  </si>
  <si>
    <t>DVD-袋専用セリフアレンジ黒-ヘスティア</t>
  </si>
  <si>
    <t>アサヒ芸能.3W火</t>
  </si>
  <si>
    <t>DVD袋裏4C</t>
  </si>
  <si>
    <t>12月21日(火)</t>
  </si>
  <si>
    <t>ad765</t>
  </si>
  <si>
    <t>ad760</t>
  </si>
  <si>
    <t>臨時増刊ラヴァーズ</t>
  </si>
  <si>
    <t>12月22日(水)</t>
  </si>
  <si>
    <t>ad761</t>
  </si>
  <si>
    <t>ad762</t>
  </si>
  <si>
    <t>日本ジャーナル出版</t>
  </si>
  <si>
    <t>1P記事_求む！中高年男性版_ヘスティア</t>
  </si>
  <si>
    <t>週刊実話増刊「実話ザ・タブー」</t>
  </si>
  <si>
    <t>表4　4C1P</t>
  </si>
  <si>
    <t>ad763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</si>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</sst>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</v>
      </c>
      <c r="D6" s="195">
        <v>350000</v>
      </c>
      <c r="E6" s="81">
        <v>645</v>
      </c>
      <c r="F6" s="81">
        <v>236</v>
      </c>
      <c r="G6" s="81">
        <v>446</v>
      </c>
      <c r="H6" s="91">
        <v>98</v>
      </c>
      <c r="I6" s="92">
        <v>0</v>
      </c>
      <c r="J6" s="145">
        <f>H6+I6</f>
        <v>98</v>
      </c>
      <c r="K6" s="82">
        <f>IFERROR(J6/G6,"-")</f>
        <v>0.21973094170404</v>
      </c>
      <c r="L6" s="81">
        <v>13</v>
      </c>
      <c r="M6" s="81">
        <v>17</v>
      </c>
      <c r="N6" s="82">
        <f>IFERROR(L6/J6,"-")</f>
        <v>0.13265306122449</v>
      </c>
      <c r="O6" s="83">
        <f>IFERROR(D6/J6,"-")</f>
        <v>3571.4285714286</v>
      </c>
      <c r="P6" s="84">
        <v>15</v>
      </c>
      <c r="Q6" s="82">
        <f>IFERROR(P6/J6,"-")</f>
        <v>0.1530612244898</v>
      </c>
      <c r="R6" s="200">
        <v>552500</v>
      </c>
      <c r="S6" s="201">
        <f>IFERROR(R6/J6,"-")</f>
        <v>5637.7551020408</v>
      </c>
      <c r="T6" s="201">
        <f>IFERROR(R6/P6,"-")</f>
        <v>36833.333333333</v>
      </c>
      <c r="U6" s="195">
        <f>IFERROR(R6-D6,"-")</f>
        <v>202500</v>
      </c>
      <c r="V6" s="85">
        <f>R6/D6</f>
        <v>1.5785714285714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350000</v>
      </c>
      <c r="E9" s="41">
        <f>SUM(E6:E7)</f>
        <v>645</v>
      </c>
      <c r="F9" s="41">
        <f>SUM(F6:F7)</f>
        <v>236</v>
      </c>
      <c r="G9" s="41">
        <f>SUM(G6:G7)</f>
        <v>446</v>
      </c>
      <c r="H9" s="41">
        <f>SUM(H6:H7)</f>
        <v>98</v>
      </c>
      <c r="I9" s="41">
        <f>SUM(I6:I7)</f>
        <v>0</v>
      </c>
      <c r="J9" s="41">
        <f>SUM(J6:J7)</f>
        <v>98</v>
      </c>
      <c r="K9" s="42">
        <f>IFERROR(J9/G9,"-")</f>
        <v>0.21973094170404</v>
      </c>
      <c r="L9" s="78">
        <f>SUM(L6:L7)</f>
        <v>13</v>
      </c>
      <c r="M9" s="78">
        <f>SUM(M6:M7)</f>
        <v>17</v>
      </c>
      <c r="N9" s="42">
        <f>IFERROR(L9/J9,"-")</f>
        <v>0.13265306122449</v>
      </c>
      <c r="O9" s="43">
        <f>IFERROR(D9/J9,"-")</f>
        <v>3571.4285714286</v>
      </c>
      <c r="P9" s="44">
        <f>SUM(P6:P7)</f>
        <v>15</v>
      </c>
      <c r="Q9" s="42">
        <f>IFERROR(P9/J9,"-")</f>
        <v>0.1530612244898</v>
      </c>
      <c r="R9" s="45">
        <f>SUM(R6:R7)</f>
        <v>552500</v>
      </c>
      <c r="S9" s="45">
        <f>IFERROR(R9/J9,"-")</f>
        <v>5637.7551020408</v>
      </c>
      <c r="T9" s="45">
        <f>IFERROR(R9/P9,"-")</f>
        <v>36833.333333333</v>
      </c>
      <c r="U9" s="46">
        <f>SUM(U6:U7)</f>
        <v>202500</v>
      </c>
      <c r="V9" s="47">
        <f>IFERROR(R9/D9,"-")</f>
        <v>1.5785714285714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1.64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75000</v>
      </c>
      <c r="K6" s="81">
        <v>12</v>
      </c>
      <c r="L6" s="81">
        <v>0</v>
      </c>
      <c r="M6" s="81">
        <v>37</v>
      </c>
      <c r="N6" s="91">
        <v>9</v>
      </c>
      <c r="O6" s="92">
        <v>0</v>
      </c>
      <c r="P6" s="93">
        <f>N6+O6</f>
        <v>9</v>
      </c>
      <c r="Q6" s="82">
        <f>IFERROR(P6/M6,"-")</f>
        <v>0.24324324324324</v>
      </c>
      <c r="R6" s="81">
        <v>0</v>
      </c>
      <c r="S6" s="81">
        <v>1</v>
      </c>
      <c r="T6" s="82">
        <f>IFERROR(S6/(O6+P6),"-")</f>
        <v>0.11111111111111</v>
      </c>
      <c r="U6" s="182">
        <f>IFERROR(J6/SUM(P6:P7),"-")</f>
        <v>4411.7647058824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48000</v>
      </c>
      <c r="AB6" s="85">
        <f>SUM(X6:X7)/SUM(J6:J7)</f>
        <v>1.64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4</v>
      </c>
      <c r="AN6" s="101">
        <f>IF(P6=0,"",IF(AM6=0,"",(AM6/P6)))</f>
        <v>0.44444444444444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0.22222222222222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0.11111111111111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0.22222222222222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86</v>
      </c>
      <c r="L7" s="81">
        <v>39</v>
      </c>
      <c r="M7" s="81">
        <v>15</v>
      </c>
      <c r="N7" s="91">
        <v>8</v>
      </c>
      <c r="O7" s="92">
        <v>0</v>
      </c>
      <c r="P7" s="93">
        <f>N7+O7</f>
        <v>8</v>
      </c>
      <c r="Q7" s="82">
        <f>IFERROR(P7/M7,"-")</f>
        <v>0.53333333333333</v>
      </c>
      <c r="R7" s="81">
        <v>1</v>
      </c>
      <c r="S7" s="81">
        <v>1</v>
      </c>
      <c r="T7" s="82">
        <f>IFERROR(S7/(O7+P7),"-")</f>
        <v>0.125</v>
      </c>
      <c r="U7" s="182"/>
      <c r="V7" s="84">
        <v>2</v>
      </c>
      <c r="W7" s="82">
        <f>IF(P7=0,"-",V7/P7)</f>
        <v>0.25</v>
      </c>
      <c r="X7" s="186">
        <v>123000</v>
      </c>
      <c r="Y7" s="187">
        <f>IFERROR(X7/P7,"-")</f>
        <v>15375</v>
      </c>
      <c r="Z7" s="187">
        <f>IFERROR(X7/V7,"-")</f>
        <v>61500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0.125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</v>
      </c>
      <c r="BF7" s="113">
        <f>IF(P7=0,"",IF(BE7=0,"",(BE7/P7)))</f>
        <v>0.25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4</v>
      </c>
      <c r="BO7" s="120">
        <f>IF(P7=0,"",IF(BN7=0,"",(BN7/P7)))</f>
        <v>0.5</v>
      </c>
      <c r="BP7" s="121">
        <v>1</v>
      </c>
      <c r="BQ7" s="122">
        <f>IFERROR(BP7/BN7,"-")</f>
        <v>0.25</v>
      </c>
      <c r="BR7" s="123">
        <v>3000</v>
      </c>
      <c r="BS7" s="124">
        <f>IFERROR(BR7/BN7,"-")</f>
        <v>750</v>
      </c>
      <c r="BT7" s="125">
        <v>1</v>
      </c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>
        <v>1</v>
      </c>
      <c r="CG7" s="134">
        <f>IF(P7=0,"",IF(CF7=0,"",(CF7/P7)))</f>
        <v>0.125</v>
      </c>
      <c r="CH7" s="135">
        <v>1</v>
      </c>
      <c r="CI7" s="136">
        <f>IFERROR(CH7/CF7,"-")</f>
        <v>1</v>
      </c>
      <c r="CJ7" s="137">
        <v>120000</v>
      </c>
      <c r="CK7" s="138">
        <f>IFERROR(CJ7/CF7,"-")</f>
        <v>120000</v>
      </c>
      <c r="CL7" s="139"/>
      <c r="CM7" s="139"/>
      <c r="CN7" s="139">
        <v>1</v>
      </c>
      <c r="CO7" s="140">
        <v>2</v>
      </c>
      <c r="CP7" s="141">
        <v>123000</v>
      </c>
      <c r="CQ7" s="141">
        <v>120000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0.28</v>
      </c>
      <c r="B8" s="203" t="s">
        <v>69</v>
      </c>
      <c r="C8" s="203" t="s">
        <v>70</v>
      </c>
      <c r="D8" s="203" t="s">
        <v>71</v>
      </c>
      <c r="E8" s="203"/>
      <c r="F8" s="203" t="s">
        <v>63</v>
      </c>
      <c r="G8" s="203" t="s">
        <v>72</v>
      </c>
      <c r="H8" s="90" t="s">
        <v>73</v>
      </c>
      <c r="I8" s="90" t="s">
        <v>74</v>
      </c>
      <c r="J8" s="188">
        <v>75000</v>
      </c>
      <c r="K8" s="81">
        <v>35</v>
      </c>
      <c r="L8" s="81">
        <v>0</v>
      </c>
      <c r="M8" s="81">
        <v>147</v>
      </c>
      <c r="N8" s="91">
        <v>13</v>
      </c>
      <c r="O8" s="92">
        <v>0</v>
      </c>
      <c r="P8" s="93">
        <f>N8+O8</f>
        <v>13</v>
      </c>
      <c r="Q8" s="82">
        <f>IFERROR(P8/M8,"-")</f>
        <v>0.08843537414966</v>
      </c>
      <c r="R8" s="81">
        <v>2</v>
      </c>
      <c r="S8" s="81">
        <v>2</v>
      </c>
      <c r="T8" s="82">
        <f>IFERROR(S8/(O8+P8),"-")</f>
        <v>0.15384615384615</v>
      </c>
      <c r="U8" s="182">
        <f>IFERROR(J8/SUM(P8:P9),"-")</f>
        <v>3000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-54000</v>
      </c>
      <c r="AB8" s="85">
        <f>SUM(X8:X9)/SUM(J8:J9)</f>
        <v>0.28</v>
      </c>
      <c r="AC8" s="79"/>
      <c r="AD8" s="94">
        <v>1</v>
      </c>
      <c r="AE8" s="95">
        <f>IF(P8=0,"",IF(AD8=0,"",(AD8/P8)))</f>
        <v>0.076923076923077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5</v>
      </c>
      <c r="AN8" s="101">
        <f>IF(P8=0,"",IF(AM8=0,"",(AM8/P8)))</f>
        <v>0.38461538461538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0.076923076923077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2</v>
      </c>
      <c r="BF8" s="113">
        <f>IF(P8=0,"",IF(BE8=0,"",(BE8/P8)))</f>
        <v>0.15384615384615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0.076923076923077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0.076923076923077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>
        <v>2</v>
      </c>
      <c r="CG8" s="134">
        <f>IF(P8=0,"",IF(CF8=0,"",(CF8/P8)))</f>
        <v>0.15384615384615</v>
      </c>
      <c r="CH8" s="135">
        <v>1</v>
      </c>
      <c r="CI8" s="136">
        <f>IFERROR(CH8/CF8,"-")</f>
        <v>0.5</v>
      </c>
      <c r="CJ8" s="137">
        <v>820000</v>
      </c>
      <c r="CK8" s="138">
        <f>IFERROR(CJ8/CF8,"-")</f>
        <v>410000</v>
      </c>
      <c r="CL8" s="139"/>
      <c r="CM8" s="139"/>
      <c r="CN8" s="139">
        <v>1</v>
      </c>
      <c r="CO8" s="140">
        <v>0</v>
      </c>
      <c r="CP8" s="141">
        <v>0</v>
      </c>
      <c r="CQ8" s="141">
        <v>820000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90</v>
      </c>
      <c r="L9" s="81">
        <v>58</v>
      </c>
      <c r="M9" s="81">
        <v>22</v>
      </c>
      <c r="N9" s="91">
        <v>12</v>
      </c>
      <c r="O9" s="92">
        <v>0</v>
      </c>
      <c r="P9" s="93">
        <f>N9+O9</f>
        <v>12</v>
      </c>
      <c r="Q9" s="82">
        <f>IFERROR(P9/M9,"-")</f>
        <v>0.54545454545455</v>
      </c>
      <c r="R9" s="81">
        <v>1</v>
      </c>
      <c r="S9" s="81">
        <v>3</v>
      </c>
      <c r="T9" s="82">
        <f>IFERROR(S9/(O9+P9),"-")</f>
        <v>0.25</v>
      </c>
      <c r="U9" s="182"/>
      <c r="V9" s="84">
        <v>2</v>
      </c>
      <c r="W9" s="82">
        <f>IF(P9=0,"-",V9/P9)</f>
        <v>0.16666666666667</v>
      </c>
      <c r="X9" s="186">
        <v>21000</v>
      </c>
      <c r="Y9" s="187">
        <f>IFERROR(X9/P9,"-")</f>
        <v>1750</v>
      </c>
      <c r="Z9" s="187">
        <f>IFERROR(X9/V9,"-")</f>
        <v>10500</v>
      </c>
      <c r="AA9" s="188"/>
      <c r="AB9" s="85"/>
      <c r="AC9" s="79"/>
      <c r="AD9" s="94">
        <v>2</v>
      </c>
      <c r="AE9" s="95">
        <f>IF(P9=0,"",IF(AD9=0,"",(AD9/P9)))</f>
        <v>0.16666666666667</v>
      </c>
      <c r="AF9" s="94">
        <v>1</v>
      </c>
      <c r="AG9" s="96">
        <f>IFERROR(AF9/AD9,"-")</f>
        <v>0.5</v>
      </c>
      <c r="AH9" s="97">
        <v>3000</v>
      </c>
      <c r="AI9" s="98">
        <f>IFERROR(AH9/AD9,"-")</f>
        <v>1500</v>
      </c>
      <c r="AJ9" s="99">
        <v>1</v>
      </c>
      <c r="AK9" s="99"/>
      <c r="AL9" s="99"/>
      <c r="AM9" s="100">
        <v>2</v>
      </c>
      <c r="AN9" s="101">
        <f>IF(P9=0,"",IF(AM9=0,"",(AM9/P9)))</f>
        <v>0.16666666666667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0.083333333333333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2</v>
      </c>
      <c r="BF9" s="113">
        <f>IF(P9=0,"",IF(BE9=0,"",(BE9/P9)))</f>
        <v>0.16666666666667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3</v>
      </c>
      <c r="BO9" s="120">
        <f>IF(P9=0,"",IF(BN9=0,"",(BN9/P9)))</f>
        <v>0.25</v>
      </c>
      <c r="BP9" s="121">
        <v>1</v>
      </c>
      <c r="BQ9" s="122">
        <f>IFERROR(BP9/BN9,"-")</f>
        <v>0.33333333333333</v>
      </c>
      <c r="BR9" s="123">
        <v>18000</v>
      </c>
      <c r="BS9" s="124">
        <f>IFERROR(BR9/BN9,"-")</f>
        <v>6000</v>
      </c>
      <c r="BT9" s="125"/>
      <c r="BU9" s="125"/>
      <c r="BV9" s="125">
        <v>1</v>
      </c>
      <c r="BW9" s="126">
        <v>2</v>
      </c>
      <c r="BX9" s="127">
        <f>IF(P9=0,"",IF(BW9=0,"",(BW9/P9)))</f>
        <v>0.16666666666667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21000</v>
      </c>
      <c r="CQ9" s="141">
        <v>18000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4.9933333333333</v>
      </c>
      <c r="B10" s="203" t="s">
        <v>76</v>
      </c>
      <c r="C10" s="203" t="s">
        <v>61</v>
      </c>
      <c r="D10" s="203" t="s">
        <v>62</v>
      </c>
      <c r="E10" s="203"/>
      <c r="F10" s="203" t="s">
        <v>63</v>
      </c>
      <c r="G10" s="203" t="s">
        <v>77</v>
      </c>
      <c r="H10" s="90" t="s">
        <v>65</v>
      </c>
      <c r="I10" s="90" t="s">
        <v>78</v>
      </c>
      <c r="J10" s="188">
        <v>75000</v>
      </c>
      <c r="K10" s="81">
        <v>42</v>
      </c>
      <c r="L10" s="81">
        <v>0</v>
      </c>
      <c r="M10" s="81">
        <v>129</v>
      </c>
      <c r="N10" s="91">
        <v>17</v>
      </c>
      <c r="O10" s="92">
        <v>0</v>
      </c>
      <c r="P10" s="93">
        <f>N10+O10</f>
        <v>17</v>
      </c>
      <c r="Q10" s="82">
        <f>IFERROR(P10/M10,"-")</f>
        <v>0.13178294573643</v>
      </c>
      <c r="R10" s="81">
        <v>2</v>
      </c>
      <c r="S10" s="81">
        <v>5</v>
      </c>
      <c r="T10" s="82">
        <f>IFERROR(S10/(O10+P10),"-")</f>
        <v>0.29411764705882</v>
      </c>
      <c r="U10" s="182">
        <f>IFERROR(J10/SUM(P10:P11),"-")</f>
        <v>1704.5454545455</v>
      </c>
      <c r="V10" s="84">
        <v>3</v>
      </c>
      <c r="W10" s="82">
        <f>IF(P10=0,"-",V10/P10)</f>
        <v>0.17647058823529</v>
      </c>
      <c r="X10" s="186">
        <v>135000</v>
      </c>
      <c r="Y10" s="187">
        <f>IFERROR(X10/P10,"-")</f>
        <v>7941.1764705882</v>
      </c>
      <c r="Z10" s="187">
        <f>IFERROR(X10/V10,"-")</f>
        <v>45000</v>
      </c>
      <c r="AA10" s="188">
        <f>SUM(X10:X11)-SUM(J10:J11)</f>
        <v>299500</v>
      </c>
      <c r="AB10" s="85">
        <f>SUM(X10:X11)/SUM(J10:J11)</f>
        <v>4.9933333333333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2</v>
      </c>
      <c r="AN10" s="101">
        <f>IF(P10=0,"",IF(AM10=0,"",(AM10/P10)))</f>
        <v>0.11764705882353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3</v>
      </c>
      <c r="BF10" s="113">
        <f>IF(P10=0,"",IF(BE10=0,"",(BE10/P10)))</f>
        <v>0.17647058823529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5</v>
      </c>
      <c r="BO10" s="120">
        <f>IF(P10=0,"",IF(BN10=0,"",(BN10/P10)))</f>
        <v>0.29411764705882</v>
      </c>
      <c r="BP10" s="121">
        <v>3</v>
      </c>
      <c r="BQ10" s="122">
        <f>IFERROR(BP10/BN10,"-")</f>
        <v>0.6</v>
      </c>
      <c r="BR10" s="123">
        <v>169000</v>
      </c>
      <c r="BS10" s="124">
        <f>IFERROR(BR10/BN10,"-")</f>
        <v>33800</v>
      </c>
      <c r="BT10" s="125"/>
      <c r="BU10" s="125"/>
      <c r="BV10" s="125">
        <v>3</v>
      </c>
      <c r="BW10" s="126">
        <v>7</v>
      </c>
      <c r="BX10" s="127">
        <f>IF(P10=0,"",IF(BW10=0,"",(BW10/P10)))</f>
        <v>0.41176470588235</v>
      </c>
      <c r="BY10" s="128">
        <v>1</v>
      </c>
      <c r="BZ10" s="129">
        <f>IFERROR(BY10/BW10,"-")</f>
        <v>0.14285714285714</v>
      </c>
      <c r="CA10" s="130">
        <v>5000</v>
      </c>
      <c r="CB10" s="131">
        <f>IFERROR(CA10/BW10,"-")</f>
        <v>714.28571428571</v>
      </c>
      <c r="CC10" s="132">
        <v>1</v>
      </c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3</v>
      </c>
      <c r="CP10" s="141">
        <v>135000</v>
      </c>
      <c r="CQ10" s="141">
        <v>119000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/>
      <c r="B11" s="203" t="s">
        <v>79</v>
      </c>
      <c r="C11" s="203"/>
      <c r="D11" s="203"/>
      <c r="E11" s="203"/>
      <c r="F11" s="203" t="s">
        <v>68</v>
      </c>
      <c r="G11" s="203"/>
      <c r="H11" s="90"/>
      <c r="I11" s="90"/>
      <c r="J11" s="188"/>
      <c r="K11" s="81">
        <v>245</v>
      </c>
      <c r="L11" s="81">
        <v>87</v>
      </c>
      <c r="M11" s="81">
        <v>50</v>
      </c>
      <c r="N11" s="91">
        <v>27</v>
      </c>
      <c r="O11" s="92">
        <v>0</v>
      </c>
      <c r="P11" s="93">
        <f>N11+O11</f>
        <v>27</v>
      </c>
      <c r="Q11" s="82">
        <f>IFERROR(P11/M11,"-")</f>
        <v>0.54</v>
      </c>
      <c r="R11" s="81">
        <v>7</v>
      </c>
      <c r="S11" s="81">
        <v>2</v>
      </c>
      <c r="T11" s="82">
        <f>IFERROR(S11/(O11+P11),"-")</f>
        <v>0.074074074074074</v>
      </c>
      <c r="U11" s="182"/>
      <c r="V11" s="84">
        <v>6</v>
      </c>
      <c r="W11" s="82">
        <f>IF(P11=0,"-",V11/P11)</f>
        <v>0.22222222222222</v>
      </c>
      <c r="X11" s="186">
        <v>239500</v>
      </c>
      <c r="Y11" s="187">
        <f>IFERROR(X11/P11,"-")</f>
        <v>8870.3703703704</v>
      </c>
      <c r="Z11" s="187">
        <f>IFERROR(X11/V11,"-")</f>
        <v>39916.666666667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0.037037037037037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6</v>
      </c>
      <c r="BF11" s="113">
        <f>IF(P11=0,"",IF(BE11=0,"",(BE11/P11)))</f>
        <v>0.22222222222222</v>
      </c>
      <c r="BG11" s="112">
        <v>1</v>
      </c>
      <c r="BH11" s="114">
        <f>IFERROR(BG11/BE11,"-")</f>
        <v>0.16666666666667</v>
      </c>
      <c r="BI11" s="115">
        <v>157000</v>
      </c>
      <c r="BJ11" s="116">
        <f>IFERROR(BI11/BE11,"-")</f>
        <v>26166.666666667</v>
      </c>
      <c r="BK11" s="117"/>
      <c r="BL11" s="117"/>
      <c r="BM11" s="117">
        <v>1</v>
      </c>
      <c r="BN11" s="119">
        <v>10</v>
      </c>
      <c r="BO11" s="120">
        <f>IF(P11=0,"",IF(BN11=0,"",(BN11/P11)))</f>
        <v>0.37037037037037</v>
      </c>
      <c r="BP11" s="121">
        <v>3</v>
      </c>
      <c r="BQ11" s="122">
        <f>IFERROR(BP11/BN11,"-")</f>
        <v>0.3</v>
      </c>
      <c r="BR11" s="123">
        <v>76000</v>
      </c>
      <c r="BS11" s="124">
        <f>IFERROR(BR11/BN11,"-")</f>
        <v>7600</v>
      </c>
      <c r="BT11" s="125">
        <v>1</v>
      </c>
      <c r="BU11" s="125">
        <v>1</v>
      </c>
      <c r="BV11" s="125">
        <v>1</v>
      </c>
      <c r="BW11" s="126">
        <v>4</v>
      </c>
      <c r="BX11" s="127">
        <f>IF(P11=0,"",IF(BW11=0,"",(BW11/P11)))</f>
        <v>0.14814814814815</v>
      </c>
      <c r="BY11" s="128">
        <v>2</v>
      </c>
      <c r="BZ11" s="129">
        <f>IFERROR(BY11/BW11,"-")</f>
        <v>0.5</v>
      </c>
      <c r="CA11" s="130">
        <v>6500</v>
      </c>
      <c r="CB11" s="131">
        <f>IFERROR(CA11/BW11,"-")</f>
        <v>1625</v>
      </c>
      <c r="CC11" s="132">
        <v>2</v>
      </c>
      <c r="CD11" s="132"/>
      <c r="CE11" s="132"/>
      <c r="CF11" s="133">
        <v>6</v>
      </c>
      <c r="CG11" s="134">
        <f>IF(P11=0,"",IF(CF11=0,"",(CF11/P11)))</f>
        <v>0.22222222222222</v>
      </c>
      <c r="CH11" s="135">
        <v>1</v>
      </c>
      <c r="CI11" s="136">
        <f>IFERROR(CH11/CF11,"-")</f>
        <v>0.16666666666667</v>
      </c>
      <c r="CJ11" s="137">
        <v>28000</v>
      </c>
      <c r="CK11" s="138">
        <f>IFERROR(CJ11/CF11,"-")</f>
        <v>4666.6666666667</v>
      </c>
      <c r="CL11" s="139"/>
      <c r="CM11" s="139"/>
      <c r="CN11" s="139">
        <v>1</v>
      </c>
      <c r="CO11" s="140">
        <v>6</v>
      </c>
      <c r="CP11" s="141">
        <v>239500</v>
      </c>
      <c r="CQ11" s="141">
        <v>157000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0.272</v>
      </c>
      <c r="B12" s="203" t="s">
        <v>80</v>
      </c>
      <c r="C12" s="203" t="s">
        <v>81</v>
      </c>
      <c r="D12" s="203" t="s">
        <v>82</v>
      </c>
      <c r="E12" s="203"/>
      <c r="F12" s="203" t="s">
        <v>63</v>
      </c>
      <c r="G12" s="203" t="s">
        <v>83</v>
      </c>
      <c r="H12" s="90" t="s">
        <v>84</v>
      </c>
      <c r="I12" s="90" t="s">
        <v>78</v>
      </c>
      <c r="J12" s="188">
        <v>125000</v>
      </c>
      <c r="K12" s="81">
        <v>10</v>
      </c>
      <c r="L12" s="81">
        <v>0</v>
      </c>
      <c r="M12" s="81">
        <v>35</v>
      </c>
      <c r="N12" s="91">
        <v>3</v>
      </c>
      <c r="O12" s="92">
        <v>0</v>
      </c>
      <c r="P12" s="93">
        <f>N12+O12</f>
        <v>3</v>
      </c>
      <c r="Q12" s="82">
        <f>IFERROR(P12/M12,"-")</f>
        <v>0.085714285714286</v>
      </c>
      <c r="R12" s="81">
        <v>0</v>
      </c>
      <c r="S12" s="81">
        <v>1</v>
      </c>
      <c r="T12" s="82">
        <f>IFERROR(S12/(O12+P12),"-")</f>
        <v>0.33333333333333</v>
      </c>
      <c r="U12" s="182">
        <f>IFERROR(J12/SUM(P12:P13),"-")</f>
        <v>10416.666666667</v>
      </c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>
        <f>SUM(X12:X13)-SUM(J12:J13)</f>
        <v>-91000</v>
      </c>
      <c r="AB12" s="85">
        <f>SUM(X12:X13)/SUM(J12:J13)</f>
        <v>0.272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0.33333333333333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1</v>
      </c>
      <c r="BO12" s="120">
        <f>IF(P12=0,"",IF(BN12=0,"",(BN12/P12)))</f>
        <v>0.33333333333333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1</v>
      </c>
      <c r="BX12" s="127">
        <f>IF(P12=0,"",IF(BW12=0,"",(BW12/P12)))</f>
        <v>0.33333333333333</v>
      </c>
      <c r="BY12" s="128">
        <v>1</v>
      </c>
      <c r="BZ12" s="129">
        <f>IFERROR(BY12/BW12,"-")</f>
        <v>1</v>
      </c>
      <c r="CA12" s="130">
        <v>1000</v>
      </c>
      <c r="CB12" s="131">
        <f>IFERROR(CA12/BW12,"-")</f>
        <v>1000</v>
      </c>
      <c r="CC12" s="132">
        <v>1</v>
      </c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>
        <v>1000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85</v>
      </c>
      <c r="C13" s="203"/>
      <c r="D13" s="203"/>
      <c r="E13" s="203"/>
      <c r="F13" s="203" t="s">
        <v>68</v>
      </c>
      <c r="G13" s="203"/>
      <c r="H13" s="90"/>
      <c r="I13" s="90"/>
      <c r="J13" s="188"/>
      <c r="K13" s="81">
        <v>125</v>
      </c>
      <c r="L13" s="81">
        <v>52</v>
      </c>
      <c r="M13" s="81">
        <v>11</v>
      </c>
      <c r="N13" s="91">
        <v>9</v>
      </c>
      <c r="O13" s="92">
        <v>0</v>
      </c>
      <c r="P13" s="93">
        <f>N13+O13</f>
        <v>9</v>
      </c>
      <c r="Q13" s="82">
        <f>IFERROR(P13/M13,"-")</f>
        <v>0.81818181818182</v>
      </c>
      <c r="R13" s="81">
        <v>0</v>
      </c>
      <c r="S13" s="81">
        <v>2</v>
      </c>
      <c r="T13" s="82">
        <f>IFERROR(S13/(O13+P13),"-")</f>
        <v>0.22222222222222</v>
      </c>
      <c r="U13" s="182"/>
      <c r="V13" s="84">
        <v>2</v>
      </c>
      <c r="W13" s="82">
        <f>IF(P13=0,"-",V13/P13)</f>
        <v>0.22222222222222</v>
      </c>
      <c r="X13" s="186">
        <v>34000</v>
      </c>
      <c r="Y13" s="187">
        <f>IFERROR(X13/P13,"-")</f>
        <v>3777.7777777778</v>
      </c>
      <c r="Z13" s="187">
        <f>IFERROR(X13/V13,"-")</f>
        <v>17000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0.11111111111111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1</v>
      </c>
      <c r="AW13" s="107">
        <f>IF(P13=0,"",IF(AV13=0,"",(AV13/P13)))</f>
        <v>0.11111111111111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2</v>
      </c>
      <c r="BF13" s="113">
        <f>IF(P13=0,"",IF(BE13=0,"",(BE13/P13)))</f>
        <v>0.22222222222222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3</v>
      </c>
      <c r="BO13" s="120">
        <f>IF(P13=0,"",IF(BN13=0,"",(BN13/P13)))</f>
        <v>0.33333333333333</v>
      </c>
      <c r="BP13" s="121">
        <v>1</v>
      </c>
      <c r="BQ13" s="122">
        <f>IFERROR(BP13/BN13,"-")</f>
        <v>0.33333333333333</v>
      </c>
      <c r="BR13" s="123">
        <v>3000</v>
      </c>
      <c r="BS13" s="124">
        <f>IFERROR(BR13/BN13,"-")</f>
        <v>1000</v>
      </c>
      <c r="BT13" s="125">
        <v>1</v>
      </c>
      <c r="BU13" s="125"/>
      <c r="BV13" s="125"/>
      <c r="BW13" s="126">
        <v>2</v>
      </c>
      <c r="BX13" s="127">
        <f>IF(P13=0,"",IF(BW13=0,"",(BW13/P13)))</f>
        <v>0.22222222222222</v>
      </c>
      <c r="BY13" s="128">
        <v>2</v>
      </c>
      <c r="BZ13" s="129">
        <f>IFERROR(BY13/BW13,"-")</f>
        <v>1</v>
      </c>
      <c r="CA13" s="130">
        <v>36000</v>
      </c>
      <c r="CB13" s="131">
        <f>IFERROR(CA13/BW13,"-")</f>
        <v>18000</v>
      </c>
      <c r="CC13" s="132">
        <v>1</v>
      </c>
      <c r="CD13" s="132"/>
      <c r="CE13" s="132">
        <v>1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2</v>
      </c>
      <c r="CP13" s="141">
        <v>34000</v>
      </c>
      <c r="CQ13" s="141">
        <v>31000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1.5785714285714</v>
      </c>
      <c r="B16" s="39"/>
      <c r="C16" s="39"/>
      <c r="D16" s="39"/>
      <c r="E16" s="39"/>
      <c r="F16" s="39"/>
      <c r="G16" s="40" t="s">
        <v>86</v>
      </c>
      <c r="H16" s="40"/>
      <c r="I16" s="40"/>
      <c r="J16" s="190">
        <f>SUM(J6:J15)</f>
        <v>350000</v>
      </c>
      <c r="K16" s="41">
        <f>SUM(K6:K15)</f>
        <v>645</v>
      </c>
      <c r="L16" s="41">
        <f>SUM(L6:L15)</f>
        <v>236</v>
      </c>
      <c r="M16" s="41">
        <f>SUM(M6:M15)</f>
        <v>446</v>
      </c>
      <c r="N16" s="41">
        <f>SUM(N6:N15)</f>
        <v>98</v>
      </c>
      <c r="O16" s="41">
        <f>SUM(O6:O15)</f>
        <v>0</v>
      </c>
      <c r="P16" s="41">
        <f>SUM(P6:P15)</f>
        <v>98</v>
      </c>
      <c r="Q16" s="42">
        <f>IFERROR(P16/M16,"-")</f>
        <v>0.21973094170404</v>
      </c>
      <c r="R16" s="78">
        <f>SUM(R6:R15)</f>
        <v>13</v>
      </c>
      <c r="S16" s="78">
        <f>SUM(S6:S15)</f>
        <v>17</v>
      </c>
      <c r="T16" s="42">
        <f>IFERROR(R16/P16,"-")</f>
        <v>0.13265306122449</v>
      </c>
      <c r="U16" s="184">
        <f>IFERROR(J16/P16,"-")</f>
        <v>3571.4285714286</v>
      </c>
      <c r="V16" s="44">
        <f>SUM(V6:V15)</f>
        <v>15</v>
      </c>
      <c r="W16" s="42">
        <f>IFERROR(V16/P16,"-")</f>
        <v>0.1530612244898</v>
      </c>
      <c r="X16" s="190">
        <f>SUM(X6:X15)</f>
        <v>552500</v>
      </c>
      <c r="Y16" s="190">
        <f>IFERROR(X16/P16,"-")</f>
        <v>5637.7551020408</v>
      </c>
      <c r="Z16" s="190">
        <f>IFERROR(X16/V16,"-")</f>
        <v>36833.333333333</v>
      </c>
      <c r="AA16" s="190">
        <f>X16-J16</f>
        <v>202500</v>
      </c>
      <c r="AB16" s="47">
        <f>X16/J16</f>
        <v>1.5785714285714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