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<sst xmlns="http://schemas.openxmlformats.org/spreadsheetml/2006/main" uniqueCount="93">
  <si>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</si>
  <si>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</si>
  <si>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</si>
  <si>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</si>
  <si>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</si>
  <si>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</si>
  <si>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</si>
  <si>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</si>
  <si>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</si>
  <si>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</si>
  <si>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</si>
  <si>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</si>
  <si>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</si>
  <si>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</si>
  <si>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</si>
  <si>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</si>
  <si>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</si>
  <si>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</si>
  <si>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</si>
  <si>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</si>
  <si>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</si>
  <si>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</si>
  <si>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</si>
  <si>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</si>
  <si>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</si>
  <si>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</si>
  <si>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</si>
  <si>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</si>
  <si>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</si>
  <si>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</si>
  <si>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</si>
  <si>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</si>
  <si>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</si>
  <si>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</si>
  <si>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</si>
  <si>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</si>
  <si>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</si>
  <si>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</si>
  <si>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</si>
  <si>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</si>
  <si>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</si>
  <si>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</si>
  <si>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</si>
  <si>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</si>
  <si>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</si>
  <si>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</si>
  <si>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</si>
  <si>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</si>
  <si>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</si>
  <si>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</si>
  <si>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</si>
  <si>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</si>
  <si>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</si>
  <si>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</si>
  <si>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</si>
  <si>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</si>
  <si>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</si>
  <si>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</si>
  <si>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</si>
  <si>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</si>
  <si>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</si>
  <si>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ad752</t>
  </si>
  <si>
    <t>コアマガジン</t>
  </si>
  <si>
    <t>5P元祖</t>
  </si>
  <si>
    <t>lp07</t>
  </si>
  <si>
    <t>実話BUNKA超タブー</t>
  </si>
  <si>
    <t>1C5P</t>
  </si>
  <si>
    <t>11月02日(火)</t>
  </si>
  <si>
    <t>ad753</t>
  </si>
  <si>
    <t>空電</t>
  </si>
  <si>
    <t>ad754</t>
  </si>
  <si>
    <t>楽楽出版</t>
  </si>
  <si>
    <t>EXCITING MAX!HIGH-GRADE</t>
  </si>
  <si>
    <t>11月04日(木)</t>
  </si>
  <si>
    <t>ad755</t>
  </si>
  <si>
    <t>ad756</t>
  </si>
  <si>
    <t>大洋図書</t>
  </si>
  <si>
    <t>2Pスポーツ新聞_v01_ヘスティア(高宮菜々子さん)</t>
  </si>
  <si>
    <t>別冊ラヴァーズ</t>
  </si>
  <si>
    <t>4C2P</t>
  </si>
  <si>
    <t>11月19日(金)</t>
  </si>
  <si>
    <t>ad757</t>
  </si>
  <si>
    <t>雑誌 TOTAL</t>
  </si>
  <si>
    <t>●DVD 広告</t>
  </si>
  <si>
    <t>pa569</t>
  </si>
  <si>
    <t>三和出版</t>
  </si>
  <si>
    <t>DVD漫画きよし</t>
  </si>
  <si>
    <t>A4変形判、CVS日版PB</t>
  </si>
  <si>
    <t>Girls Secret</t>
  </si>
  <si>
    <t>DVD袋表4C</t>
  </si>
  <si>
    <t>11月29日(月)</t>
  </si>
  <si>
    <t>pa570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</si>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</sst>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205000</v>
      </c>
      <c r="E6" s="81">
        <v>268</v>
      </c>
      <c r="F6" s="81">
        <v>148</v>
      </c>
      <c r="G6" s="81">
        <v>165</v>
      </c>
      <c r="H6" s="91">
        <v>62</v>
      </c>
      <c r="I6" s="92">
        <v>1</v>
      </c>
      <c r="J6" s="145">
        <f>H6+I6</f>
        <v>63</v>
      </c>
      <c r="K6" s="82">
        <f>IFERROR(J6/G6,"-")</f>
        <v>0.38181818181818</v>
      </c>
      <c r="L6" s="81">
        <v>7</v>
      </c>
      <c r="M6" s="81">
        <v>10</v>
      </c>
      <c r="N6" s="82">
        <f>IFERROR(L6/J6,"-")</f>
        <v>0.11111111111111</v>
      </c>
      <c r="O6" s="83">
        <f>IFERROR(D6/J6,"-")</f>
        <v>3253.9682539683</v>
      </c>
      <c r="P6" s="84">
        <v>11</v>
      </c>
      <c r="Q6" s="82">
        <f>IFERROR(P6/J6,"-")</f>
        <v>0.17460317460317</v>
      </c>
      <c r="R6" s="200">
        <v>940005</v>
      </c>
      <c r="S6" s="201">
        <f>IFERROR(R6/J6,"-")</f>
        <v>14920.714285714</v>
      </c>
      <c r="T6" s="201">
        <f>IFERROR(R6/P6,"-")</f>
        <v>85455</v>
      </c>
      <c r="U6" s="195">
        <f>IFERROR(R6-D6,"-")</f>
        <v>735005</v>
      </c>
      <c r="V6" s="85">
        <f>R6/D6</f>
        <v>4.5853902439024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221</v>
      </c>
      <c r="F7" s="81">
        <v>149</v>
      </c>
      <c r="G7" s="81">
        <v>274</v>
      </c>
      <c r="H7" s="91">
        <v>64</v>
      </c>
      <c r="I7" s="92">
        <v>4</v>
      </c>
      <c r="J7" s="145">
        <f>H7+I7</f>
        <v>68</v>
      </c>
      <c r="K7" s="82">
        <f>IFERROR(J7/G7,"-")</f>
        <v>0.24817518248175</v>
      </c>
      <c r="L7" s="81">
        <v>6</v>
      </c>
      <c r="M7" s="81">
        <v>12</v>
      </c>
      <c r="N7" s="82">
        <f>IFERROR(L7/J7,"-")</f>
        <v>0.088235294117647</v>
      </c>
      <c r="O7" s="83">
        <f>IFERROR(D7/J7,"-")</f>
        <v>1838.2352941176</v>
      </c>
      <c r="P7" s="84">
        <v>2</v>
      </c>
      <c r="Q7" s="82">
        <f>IFERROR(P7/J7,"-")</f>
        <v>0.029411764705882</v>
      </c>
      <c r="R7" s="200">
        <v>470500</v>
      </c>
      <c r="S7" s="201">
        <f>IFERROR(R7/J7,"-")</f>
        <v>6919.1176470588</v>
      </c>
      <c r="T7" s="201">
        <f>IFERROR(R7/P7,"-")</f>
        <v>235250</v>
      </c>
      <c r="U7" s="195">
        <f>IFERROR(R7-D7,"-")</f>
        <v>345500</v>
      </c>
      <c r="V7" s="85">
        <f>R7/D7</f>
        <v>3.764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330000</v>
      </c>
      <c r="E10" s="41">
        <f>SUM(E6:E8)</f>
        <v>489</v>
      </c>
      <c r="F10" s="41">
        <f>SUM(F6:F8)</f>
        <v>297</v>
      </c>
      <c r="G10" s="41">
        <f>SUM(G6:G8)</f>
        <v>439</v>
      </c>
      <c r="H10" s="41">
        <f>SUM(H6:H8)</f>
        <v>126</v>
      </c>
      <c r="I10" s="41">
        <f>SUM(I6:I8)</f>
        <v>5</v>
      </c>
      <c r="J10" s="41">
        <f>SUM(J6:J8)</f>
        <v>131</v>
      </c>
      <c r="K10" s="42">
        <f>IFERROR(J10/G10,"-")</f>
        <v>0.29840546697039</v>
      </c>
      <c r="L10" s="78">
        <f>SUM(L6:L8)</f>
        <v>13</v>
      </c>
      <c r="M10" s="78">
        <f>SUM(M6:M8)</f>
        <v>22</v>
      </c>
      <c r="N10" s="42">
        <f>IFERROR(L10/J10,"-")</f>
        <v>0.099236641221374</v>
      </c>
      <c r="O10" s="43">
        <f>IFERROR(D10/J10,"-")</f>
        <v>2519.0839694656</v>
      </c>
      <c r="P10" s="44">
        <f>SUM(P6:P8)</f>
        <v>13</v>
      </c>
      <c r="Q10" s="42">
        <f>IFERROR(P10/J10,"-")</f>
        <v>0.099236641221374</v>
      </c>
      <c r="R10" s="45">
        <f>SUM(R6:R8)</f>
        <v>1410505</v>
      </c>
      <c r="S10" s="45">
        <f>IFERROR(R10/J10,"-")</f>
        <v>10767.213740458</v>
      </c>
      <c r="T10" s="45">
        <f>IFERROR(R10/P10,"-")</f>
        <v>108500.38461538</v>
      </c>
      <c r="U10" s="46">
        <f>SUM(U6:U8)</f>
        <v>1080505</v>
      </c>
      <c r="V10" s="47">
        <f>IFERROR(R10/D10,"-")</f>
        <v>4.2742575757576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0.41538461538462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0</v>
      </c>
      <c r="L6" s="81">
        <v>0</v>
      </c>
      <c r="M6" s="81">
        <v>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13000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-38000</v>
      </c>
      <c r="AB6" s="85">
        <f>SUM(X6:X7)/SUM(J6:J7)</f>
        <v>0.41538461538462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34</v>
      </c>
      <c r="L7" s="81">
        <v>22</v>
      </c>
      <c r="M7" s="81">
        <v>8</v>
      </c>
      <c r="N7" s="91">
        <v>5</v>
      </c>
      <c r="O7" s="92">
        <v>0</v>
      </c>
      <c r="P7" s="93">
        <f>N7+O7</f>
        <v>5</v>
      </c>
      <c r="Q7" s="82">
        <f>IFERROR(P7/M7,"-")</f>
        <v>0.625</v>
      </c>
      <c r="R7" s="81">
        <v>0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0.4</v>
      </c>
      <c r="X7" s="186">
        <v>27000</v>
      </c>
      <c r="Y7" s="187">
        <f>IFERROR(X7/P7,"-")</f>
        <v>5400</v>
      </c>
      <c r="Z7" s="187">
        <f>IFERROR(X7/V7,"-")</f>
        <v>13500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0.4</v>
      </c>
      <c r="BY7" s="128">
        <v>2</v>
      </c>
      <c r="BZ7" s="129">
        <f>IFERROR(BY7/BW7,"-")</f>
        <v>1</v>
      </c>
      <c r="CA7" s="130">
        <v>27000</v>
      </c>
      <c r="CB7" s="131">
        <f>IFERROR(CA7/BW7,"-")</f>
        <v>13500</v>
      </c>
      <c r="CC7" s="132">
        <v>1</v>
      </c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27000</v>
      </c>
      <c r="CQ7" s="141">
        <v>22000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2.7076923076923</v>
      </c>
      <c r="B8" s="203" t="s">
        <v>70</v>
      </c>
      <c r="C8" s="203" t="s">
        <v>71</v>
      </c>
      <c r="D8" s="203" t="s">
        <v>63</v>
      </c>
      <c r="E8" s="203"/>
      <c r="F8" s="203" t="s">
        <v>64</v>
      </c>
      <c r="G8" s="203" t="s">
        <v>72</v>
      </c>
      <c r="H8" s="90" t="s">
        <v>66</v>
      </c>
      <c r="I8" s="90" t="s">
        <v>73</v>
      </c>
      <c r="J8" s="188">
        <v>65000</v>
      </c>
      <c r="K8" s="81">
        <v>11</v>
      </c>
      <c r="L8" s="81">
        <v>0</v>
      </c>
      <c r="M8" s="81">
        <v>14</v>
      </c>
      <c r="N8" s="91">
        <v>3</v>
      </c>
      <c r="O8" s="92">
        <v>0</v>
      </c>
      <c r="P8" s="93">
        <f>N8+O8</f>
        <v>3</v>
      </c>
      <c r="Q8" s="82">
        <f>IFERROR(P8/M8,"-")</f>
        <v>0.21428571428571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2166.6666666667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111000</v>
      </c>
      <c r="AB8" s="85">
        <f>SUM(X8:X9)/SUM(J8:J9)</f>
        <v>2.7076923076923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102</v>
      </c>
      <c r="L9" s="81">
        <v>63</v>
      </c>
      <c r="M9" s="81">
        <v>50</v>
      </c>
      <c r="N9" s="91">
        <v>26</v>
      </c>
      <c r="O9" s="92">
        <v>1</v>
      </c>
      <c r="P9" s="93">
        <f>N9+O9</f>
        <v>27</v>
      </c>
      <c r="Q9" s="82">
        <f>IFERROR(P9/M9,"-")</f>
        <v>0.54</v>
      </c>
      <c r="R9" s="81">
        <v>2</v>
      </c>
      <c r="S9" s="81">
        <v>5</v>
      </c>
      <c r="T9" s="82">
        <f>IFERROR(S9/(O9+P9),"-")</f>
        <v>0.17857142857143</v>
      </c>
      <c r="U9" s="182"/>
      <c r="V9" s="84">
        <v>3</v>
      </c>
      <c r="W9" s="82">
        <f>IF(P9=0,"-",V9/P9)</f>
        <v>0.11111111111111</v>
      </c>
      <c r="X9" s="186">
        <v>176000</v>
      </c>
      <c r="Y9" s="187">
        <f>IFERROR(X9/P9,"-")</f>
        <v>6518.5185185185</v>
      </c>
      <c r="Z9" s="187">
        <f>IFERROR(X9/V9,"-")</f>
        <v>58666.666666667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0.074074074074074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0.18518518518519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0.18518518518519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11</v>
      </c>
      <c r="BO9" s="120">
        <f>IF(P9=0,"",IF(BN9=0,"",(BN9/P9)))</f>
        <v>0.40740740740741</v>
      </c>
      <c r="BP9" s="121">
        <v>3</v>
      </c>
      <c r="BQ9" s="122">
        <f>IFERROR(BP9/BN9,"-")</f>
        <v>0.27272727272727</v>
      </c>
      <c r="BR9" s="123">
        <v>176000</v>
      </c>
      <c r="BS9" s="124">
        <f>IFERROR(BR9/BN9,"-")</f>
        <v>16000</v>
      </c>
      <c r="BT9" s="125">
        <v>1</v>
      </c>
      <c r="BU9" s="125"/>
      <c r="BV9" s="125">
        <v>2</v>
      </c>
      <c r="BW9" s="126">
        <v>3</v>
      </c>
      <c r="BX9" s="127">
        <f>IF(P9=0,"",IF(BW9=0,"",(BW9/P9)))</f>
        <v>0.11111111111111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0.037037037037037</v>
      </c>
      <c r="CH9" s="135">
        <v>1</v>
      </c>
      <c r="CI9" s="136">
        <f>IFERROR(CH9/CF9,"-")</f>
        <v>1</v>
      </c>
      <c r="CJ9" s="137">
        <v>5000</v>
      </c>
      <c r="CK9" s="138">
        <f>IFERROR(CJ9/CF9,"-")</f>
        <v>5000</v>
      </c>
      <c r="CL9" s="139">
        <v>1</v>
      </c>
      <c r="CM9" s="139"/>
      <c r="CN9" s="139"/>
      <c r="CO9" s="140">
        <v>3</v>
      </c>
      <c r="CP9" s="141">
        <v>176000</v>
      </c>
      <c r="CQ9" s="141">
        <v>160000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9.8267333333333</v>
      </c>
      <c r="B10" s="203" t="s">
        <v>75</v>
      </c>
      <c r="C10" s="203" t="s">
        <v>76</v>
      </c>
      <c r="D10" s="203" t="s">
        <v>77</v>
      </c>
      <c r="E10" s="203"/>
      <c r="F10" s="203" t="s">
        <v>64</v>
      </c>
      <c r="G10" s="203" t="s">
        <v>78</v>
      </c>
      <c r="H10" s="90" t="s">
        <v>79</v>
      </c>
      <c r="I10" s="90" t="s">
        <v>80</v>
      </c>
      <c r="J10" s="188">
        <v>75000</v>
      </c>
      <c r="K10" s="81">
        <v>19</v>
      </c>
      <c r="L10" s="81">
        <v>0</v>
      </c>
      <c r="M10" s="81">
        <v>48</v>
      </c>
      <c r="N10" s="91">
        <v>10</v>
      </c>
      <c r="O10" s="92">
        <v>0</v>
      </c>
      <c r="P10" s="93">
        <f>N10+O10</f>
        <v>10</v>
      </c>
      <c r="Q10" s="82">
        <f>IFERROR(P10/M10,"-")</f>
        <v>0.20833333333333</v>
      </c>
      <c r="R10" s="81">
        <v>0</v>
      </c>
      <c r="S10" s="81">
        <v>3</v>
      </c>
      <c r="T10" s="82">
        <f>IFERROR(S10/(O10+P10),"-")</f>
        <v>0.3</v>
      </c>
      <c r="U10" s="182">
        <f>IFERROR(J10/SUM(P10:P11),"-")</f>
        <v>2678.5714285714</v>
      </c>
      <c r="V10" s="84">
        <v>2</v>
      </c>
      <c r="W10" s="82">
        <f>IF(P10=0,"-",V10/P10)</f>
        <v>0.2</v>
      </c>
      <c r="X10" s="186">
        <v>8000</v>
      </c>
      <c r="Y10" s="187">
        <f>IFERROR(X10/P10,"-")</f>
        <v>800</v>
      </c>
      <c r="Z10" s="187">
        <f>IFERROR(X10/V10,"-")</f>
        <v>4000</v>
      </c>
      <c r="AA10" s="188">
        <f>SUM(X10:X11)-SUM(J10:J11)</f>
        <v>662005</v>
      </c>
      <c r="AB10" s="85">
        <f>SUM(X10:X11)/SUM(J10:J11)</f>
        <v>9.8267333333333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0.4</v>
      </c>
      <c r="BP10" s="121">
        <v>1</v>
      </c>
      <c r="BQ10" s="122">
        <f>IFERROR(BP10/BN10,"-")</f>
        <v>0.25</v>
      </c>
      <c r="BR10" s="123">
        <v>5000</v>
      </c>
      <c r="BS10" s="124">
        <f>IFERROR(BR10/BN10,"-")</f>
        <v>1250</v>
      </c>
      <c r="BT10" s="125">
        <v>1</v>
      </c>
      <c r="BU10" s="125"/>
      <c r="BV10" s="125"/>
      <c r="BW10" s="126">
        <v>2</v>
      </c>
      <c r="BX10" s="127">
        <f>IF(P10=0,"",IF(BW10=0,"",(BW10/P10)))</f>
        <v>0.2</v>
      </c>
      <c r="BY10" s="128">
        <v>1</v>
      </c>
      <c r="BZ10" s="129">
        <f>IFERROR(BY10/BW10,"-")</f>
        <v>0.5</v>
      </c>
      <c r="CA10" s="130">
        <v>3000</v>
      </c>
      <c r="CB10" s="131">
        <f>IFERROR(CA10/BW10,"-")</f>
        <v>1500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8000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102</v>
      </c>
      <c r="L11" s="81">
        <v>63</v>
      </c>
      <c r="M11" s="81">
        <v>43</v>
      </c>
      <c r="N11" s="91">
        <v>18</v>
      </c>
      <c r="O11" s="92">
        <v>0</v>
      </c>
      <c r="P11" s="93">
        <f>N11+O11</f>
        <v>18</v>
      </c>
      <c r="Q11" s="82">
        <f>IFERROR(P11/M11,"-")</f>
        <v>0.41860465116279</v>
      </c>
      <c r="R11" s="81">
        <v>5</v>
      </c>
      <c r="S11" s="81">
        <v>2</v>
      </c>
      <c r="T11" s="82">
        <f>IFERROR(S11/(O11+P11),"-")</f>
        <v>0.11111111111111</v>
      </c>
      <c r="U11" s="182"/>
      <c r="V11" s="84">
        <v>4</v>
      </c>
      <c r="W11" s="82">
        <f>IF(P11=0,"-",V11/P11)</f>
        <v>0.22222222222222</v>
      </c>
      <c r="X11" s="186">
        <v>729005</v>
      </c>
      <c r="Y11" s="187">
        <f>IFERROR(X11/P11,"-")</f>
        <v>40500.277777778</v>
      </c>
      <c r="Z11" s="187">
        <f>IFERROR(X11/V11,"-")</f>
        <v>182251.25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0.055555555555556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0.22222222222222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8</v>
      </c>
      <c r="BO11" s="120">
        <f>IF(P11=0,"",IF(BN11=0,"",(BN11/P11)))</f>
        <v>0.44444444444444</v>
      </c>
      <c r="BP11" s="121">
        <v>3</v>
      </c>
      <c r="BQ11" s="122">
        <f>IFERROR(BP11/BN11,"-")</f>
        <v>0.375</v>
      </c>
      <c r="BR11" s="123">
        <v>169000</v>
      </c>
      <c r="BS11" s="124">
        <f>IFERROR(BR11/BN11,"-")</f>
        <v>21125</v>
      </c>
      <c r="BT11" s="125">
        <v>2</v>
      </c>
      <c r="BU11" s="125"/>
      <c r="BV11" s="125">
        <v>1</v>
      </c>
      <c r="BW11" s="126">
        <v>3</v>
      </c>
      <c r="BX11" s="127">
        <f>IF(P11=0,"",IF(BW11=0,"",(BW11/P11)))</f>
        <v>0.16666666666667</v>
      </c>
      <c r="BY11" s="128">
        <v>2</v>
      </c>
      <c r="BZ11" s="129">
        <f>IFERROR(BY11/BW11,"-")</f>
        <v>0.66666666666667</v>
      </c>
      <c r="CA11" s="130">
        <v>708005</v>
      </c>
      <c r="CB11" s="131">
        <f>IFERROR(CA11/BW11,"-")</f>
        <v>236001.66666667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4</v>
      </c>
      <c r="CP11" s="141">
        <v>729005</v>
      </c>
      <c r="CQ11" s="141">
        <v>685005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4.5853902439024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205000</v>
      </c>
      <c r="K14" s="41">
        <f>SUM(K6:K13)</f>
        <v>268</v>
      </c>
      <c r="L14" s="41">
        <f>SUM(L6:L13)</f>
        <v>148</v>
      </c>
      <c r="M14" s="41">
        <f>SUM(M6:M13)</f>
        <v>165</v>
      </c>
      <c r="N14" s="41">
        <f>SUM(N6:N13)</f>
        <v>62</v>
      </c>
      <c r="O14" s="41">
        <f>SUM(O6:O13)</f>
        <v>1</v>
      </c>
      <c r="P14" s="41">
        <f>SUM(P6:P13)</f>
        <v>63</v>
      </c>
      <c r="Q14" s="42">
        <f>IFERROR(P14/M14,"-")</f>
        <v>0.38181818181818</v>
      </c>
      <c r="R14" s="78">
        <f>SUM(R6:R13)</f>
        <v>7</v>
      </c>
      <c r="S14" s="78">
        <f>SUM(S6:S13)</f>
        <v>10</v>
      </c>
      <c r="T14" s="42">
        <f>IFERROR(R14/P14,"-")</f>
        <v>0.11111111111111</v>
      </c>
      <c r="U14" s="184">
        <f>IFERROR(J14/P14,"-")</f>
        <v>3253.9682539683</v>
      </c>
      <c r="V14" s="44">
        <f>SUM(V6:V13)</f>
        <v>11</v>
      </c>
      <c r="W14" s="42">
        <f>IFERROR(V14/P14,"-")</f>
        <v>0.17460317460317</v>
      </c>
      <c r="X14" s="190">
        <f>SUM(X6:X13)</f>
        <v>940005</v>
      </c>
      <c r="Y14" s="190">
        <f>IFERROR(X14/P14,"-")</f>
        <v>14920.714285714</v>
      </c>
      <c r="Z14" s="190">
        <f>IFERROR(X14/V14,"-")</f>
        <v>85455</v>
      </c>
      <c r="AA14" s="190">
        <f>X14-J14</f>
        <v>735005</v>
      </c>
      <c r="AB14" s="47">
        <f>X14/J14</f>
        <v>4.5853902439024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3.764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90" t="s">
        <v>90</v>
      </c>
      <c r="J6" s="188">
        <v>125000</v>
      </c>
      <c r="K6" s="81">
        <v>24</v>
      </c>
      <c r="L6" s="81">
        <v>0</v>
      </c>
      <c r="M6" s="81">
        <v>103</v>
      </c>
      <c r="N6" s="91">
        <v>10</v>
      </c>
      <c r="O6" s="92">
        <v>0</v>
      </c>
      <c r="P6" s="93">
        <f>N6+O6</f>
        <v>10</v>
      </c>
      <c r="Q6" s="82">
        <f>IFERROR(P6/M6,"-")</f>
        <v>0.097087378640777</v>
      </c>
      <c r="R6" s="81">
        <v>0</v>
      </c>
      <c r="S6" s="81">
        <v>4</v>
      </c>
      <c r="T6" s="82">
        <f>IFERROR(S6/(O6+P6),"-")</f>
        <v>0.4</v>
      </c>
      <c r="U6" s="182">
        <f>IFERROR(J6/SUM(P6:P7),"-")</f>
        <v>1838.2352941176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345500</v>
      </c>
      <c r="AB6" s="85">
        <f>SUM(X6:X7)/SUM(J6:J7)</f>
        <v>3.764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197</v>
      </c>
      <c r="L7" s="81">
        <v>149</v>
      </c>
      <c r="M7" s="81">
        <v>171</v>
      </c>
      <c r="N7" s="91">
        <v>54</v>
      </c>
      <c r="O7" s="92">
        <v>4</v>
      </c>
      <c r="P7" s="93">
        <f>N7+O7</f>
        <v>58</v>
      </c>
      <c r="Q7" s="82">
        <f>IFERROR(P7/M7,"-")</f>
        <v>0.33918128654971</v>
      </c>
      <c r="R7" s="81">
        <v>6</v>
      </c>
      <c r="S7" s="81">
        <v>8</v>
      </c>
      <c r="T7" s="82">
        <f>IFERROR(S7/(O7+P7),"-")</f>
        <v>0.12903225806452</v>
      </c>
      <c r="U7" s="182"/>
      <c r="V7" s="84">
        <v>2</v>
      </c>
      <c r="W7" s="82">
        <f>IF(P7=0,"-",V7/P7)</f>
        <v>0.03448275862069</v>
      </c>
      <c r="X7" s="186">
        <v>470500</v>
      </c>
      <c r="Y7" s="187">
        <f>IFERROR(X7/P7,"-")</f>
        <v>8112.0689655172</v>
      </c>
      <c r="Z7" s="187">
        <f>IFERROR(X7/V7,"-")</f>
        <v>235250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29</v>
      </c>
      <c r="AN7" s="101">
        <f>IF(P7=0,"",IF(AM7=0,"",(AM7/P7)))</f>
        <v>0.5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0.086206896551724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0.12068965517241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12</v>
      </c>
      <c r="BO7" s="120">
        <f>IF(P7=0,"",IF(BN7=0,"",(BN7/P7)))</f>
        <v>0.20689655172414</v>
      </c>
      <c r="BP7" s="121">
        <v>1</v>
      </c>
      <c r="BQ7" s="122">
        <f>IFERROR(BP7/BN7,"-")</f>
        <v>0.083333333333333</v>
      </c>
      <c r="BR7" s="123">
        <v>450500</v>
      </c>
      <c r="BS7" s="124">
        <f>IFERROR(BR7/BN7,"-")</f>
        <v>37541.666666667</v>
      </c>
      <c r="BT7" s="125"/>
      <c r="BU7" s="125"/>
      <c r="BV7" s="125">
        <v>1</v>
      </c>
      <c r="BW7" s="126">
        <v>4</v>
      </c>
      <c r="BX7" s="127">
        <f>IF(P7=0,"",IF(BW7=0,"",(BW7/P7)))</f>
        <v>0.068965517241379</v>
      </c>
      <c r="BY7" s="128">
        <v>1</v>
      </c>
      <c r="BZ7" s="129">
        <f>IFERROR(BY7/BW7,"-")</f>
        <v>0.25</v>
      </c>
      <c r="CA7" s="130">
        <v>20000</v>
      </c>
      <c r="CB7" s="131">
        <f>IFERROR(CA7/BW7,"-")</f>
        <v>5000</v>
      </c>
      <c r="CC7" s="132"/>
      <c r="CD7" s="132"/>
      <c r="CE7" s="132">
        <v>1</v>
      </c>
      <c r="CF7" s="133">
        <v>1</v>
      </c>
      <c r="CG7" s="134">
        <f>IF(P7=0,"",IF(CF7=0,"",(CF7/P7)))</f>
        <v>0.017241379310345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470500</v>
      </c>
      <c r="CQ7" s="141">
        <v>450500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3.764</v>
      </c>
      <c r="B10" s="39"/>
      <c r="C10" s="39"/>
      <c r="D10" s="39"/>
      <c r="E10" s="39"/>
      <c r="F10" s="39"/>
      <c r="G10" s="40" t="s">
        <v>92</v>
      </c>
      <c r="H10" s="40"/>
      <c r="I10" s="40"/>
      <c r="J10" s="190">
        <f>SUM(J6:J9)</f>
        <v>125000</v>
      </c>
      <c r="K10" s="41">
        <f>SUM(K6:K9)</f>
        <v>221</v>
      </c>
      <c r="L10" s="41">
        <f>SUM(L6:L9)</f>
        <v>149</v>
      </c>
      <c r="M10" s="41">
        <f>SUM(M6:M9)</f>
        <v>274</v>
      </c>
      <c r="N10" s="41">
        <f>SUM(N6:N9)</f>
        <v>64</v>
      </c>
      <c r="O10" s="41">
        <f>SUM(O6:O9)</f>
        <v>4</v>
      </c>
      <c r="P10" s="41">
        <f>SUM(P6:P9)</f>
        <v>68</v>
      </c>
      <c r="Q10" s="42">
        <f>IFERROR(P10/M10,"-")</f>
        <v>0.24817518248175</v>
      </c>
      <c r="R10" s="78">
        <f>SUM(R6:R9)</f>
        <v>6</v>
      </c>
      <c r="S10" s="78">
        <f>SUM(S6:S9)</f>
        <v>12</v>
      </c>
      <c r="T10" s="42">
        <f>IFERROR(R10/P10,"-")</f>
        <v>0.088235294117647</v>
      </c>
      <c r="U10" s="184">
        <f>IFERROR(J10/P10,"-")</f>
        <v>1838.2352941176</v>
      </c>
      <c r="V10" s="44">
        <f>SUM(V6:V9)</f>
        <v>2</v>
      </c>
      <c r="W10" s="42">
        <f>IFERROR(V10/P10,"-")</f>
        <v>0.029411764705882</v>
      </c>
      <c r="X10" s="190">
        <f>SUM(X6:X9)</f>
        <v>470500</v>
      </c>
      <c r="Y10" s="190">
        <f>IFERROR(X10/P10,"-")</f>
        <v>6919.1176470588</v>
      </c>
      <c r="Z10" s="190">
        <f>IFERROR(X10/V10,"-")</f>
        <v>235250</v>
      </c>
      <c r="AA10" s="190">
        <f>X10-J10</f>
        <v>345500</v>
      </c>
      <c r="AB10" s="47">
        <f>X10/J10</f>
        <v>3.764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