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<sst xmlns="http://schemas.openxmlformats.org/spreadsheetml/2006/main" uniqueCount="94">
  <si>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</si>
  <si>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</si>
  <si>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</si>
  <si>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</si>
  <si>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</si>
  <si>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</si>
  <si>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</si>
  <si>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</si>
  <si>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</si>
  <si>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</si>
  <si>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</si>
  <si>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</si>
  <si>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</si>
  <si>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</si>
  <si>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</si>
  <si>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</si>
  <si>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</si>
  <si>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</si>
  <si>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</si>
  <si>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</si>
  <si>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</si>
  <si>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</si>
  <si>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</si>
  <si>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</si>
  <si>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</si>
  <si>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</si>
  <si>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</si>
  <si>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</si>
  <si>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</si>
  <si>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</si>
  <si>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</si>
  <si>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</si>
  <si>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</si>
  <si>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</si>
  <si>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</si>
  <si>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</si>
  <si>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</si>
  <si>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</si>
  <si>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</si>
  <si>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</si>
  <si>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</si>
  <si>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</si>
  <si>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</si>
  <si>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</si>
  <si>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</si>
  <si>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</si>
  <si>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</si>
  <si>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</si>
  <si>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</si>
  <si>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</si>
  <si>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</si>
  <si>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</si>
  <si>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</si>
  <si>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</si>
  <si>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</si>
  <si>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</si>
  <si>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</si>
  <si>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</si>
  <si>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</si>
  <si>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</si>
  <si>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</si>
  <si>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ad746</t>
  </si>
  <si>
    <t>いろいろ</t>
  </si>
  <si>
    <t>企画枠高宮菜々子さんメインA</t>
  </si>
  <si>
    <t>lp07</t>
  </si>
  <si>
    <t>実話カタログ企画</t>
  </si>
  <si>
    <t>企画枠</t>
  </si>
  <si>
    <t>10月01日(金)</t>
  </si>
  <si>
    <t>ad747</t>
  </si>
  <si>
    <t>空電</t>
  </si>
  <si>
    <t>ad748</t>
  </si>
  <si>
    <t>大洋図書</t>
  </si>
  <si>
    <t>5P風俗ヘスティア(高宮菜々子さん)</t>
  </si>
  <si>
    <t>実話ナックルズウルトラ ストロング</t>
  </si>
  <si>
    <t>1C5P</t>
  </si>
  <si>
    <t>10月14日(木)</t>
  </si>
  <si>
    <t>ad749</t>
  </si>
  <si>
    <t>ad750</t>
  </si>
  <si>
    <t>1P記事_求む！中高年男性版_ヘスティア</t>
  </si>
  <si>
    <t>臨時増刊ラヴァーズ</t>
  </si>
  <si>
    <t>表4</t>
  </si>
  <si>
    <t>10月23日(土)</t>
  </si>
  <si>
    <t>ad751</t>
  </si>
  <si>
    <t>雑誌 TOTAL</t>
  </si>
  <si>
    <t>●DVD 広告</t>
  </si>
  <si>
    <t>pa567</t>
  </si>
  <si>
    <t>楽楽出版</t>
  </si>
  <si>
    <t>DVD漫画きよし</t>
  </si>
  <si>
    <t>毎月売</t>
  </si>
  <si>
    <t>EXCITING MAX!SPECIAL</t>
  </si>
  <si>
    <t>DVD袋裏1C+コンテンツ枠</t>
  </si>
  <si>
    <t>10月11日(月)</t>
  </si>
  <si>
    <t>pa568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</si>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</sst>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240000</v>
      </c>
      <c r="E6" s="81">
        <v>559</v>
      </c>
      <c r="F6" s="81">
        <v>230</v>
      </c>
      <c r="G6" s="81">
        <v>375</v>
      </c>
      <c r="H6" s="91">
        <v>90</v>
      </c>
      <c r="I6" s="92">
        <v>0</v>
      </c>
      <c r="J6" s="145">
        <f>H6+I6</f>
        <v>90</v>
      </c>
      <c r="K6" s="82">
        <f>IFERROR(J6/G6,"-")</f>
        <v>0.24</v>
      </c>
      <c r="L6" s="81">
        <v>18</v>
      </c>
      <c r="M6" s="81">
        <v>15</v>
      </c>
      <c r="N6" s="82">
        <f>IFERROR(L6/J6,"-")</f>
        <v>0.2</v>
      </c>
      <c r="O6" s="83">
        <f>IFERROR(D6/J6,"-")</f>
        <v>2666.6666666667</v>
      </c>
      <c r="P6" s="84">
        <v>16</v>
      </c>
      <c r="Q6" s="82">
        <f>IFERROR(P6/J6,"-")</f>
        <v>0.17777777777778</v>
      </c>
      <c r="R6" s="200">
        <v>620300</v>
      </c>
      <c r="S6" s="201">
        <f>IFERROR(R6/J6,"-")</f>
        <v>6892.2222222222</v>
      </c>
      <c r="T6" s="201">
        <f>IFERROR(R6/P6,"-")</f>
        <v>38768.75</v>
      </c>
      <c r="U6" s="195">
        <f>IFERROR(R6-D6,"-")</f>
        <v>380300</v>
      </c>
      <c r="V6" s="85">
        <f>R6/D6</f>
        <v>2.5845833333333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185000</v>
      </c>
      <c r="E7" s="81">
        <v>310</v>
      </c>
      <c r="F7" s="81">
        <v>190</v>
      </c>
      <c r="G7" s="81">
        <v>329</v>
      </c>
      <c r="H7" s="91">
        <v>86</v>
      </c>
      <c r="I7" s="92">
        <v>1</v>
      </c>
      <c r="J7" s="145">
        <f>H7+I7</f>
        <v>87</v>
      </c>
      <c r="K7" s="82">
        <f>IFERROR(J7/G7,"-")</f>
        <v>0.2644376899696</v>
      </c>
      <c r="L7" s="81">
        <v>10</v>
      </c>
      <c r="M7" s="81">
        <v>12</v>
      </c>
      <c r="N7" s="82">
        <f>IFERROR(L7/J7,"-")</f>
        <v>0.11494252873563</v>
      </c>
      <c r="O7" s="83">
        <f>IFERROR(D7/J7,"-")</f>
        <v>2126.4367816092</v>
      </c>
      <c r="P7" s="84">
        <v>4</v>
      </c>
      <c r="Q7" s="82">
        <f>IFERROR(P7/J7,"-")</f>
        <v>0.045977011494253</v>
      </c>
      <c r="R7" s="200">
        <v>519000</v>
      </c>
      <c r="S7" s="201">
        <f>IFERROR(R7/J7,"-")</f>
        <v>5965.5172413793</v>
      </c>
      <c r="T7" s="201">
        <f>IFERROR(R7/P7,"-")</f>
        <v>129750</v>
      </c>
      <c r="U7" s="195">
        <f>IFERROR(R7-D7,"-")</f>
        <v>334000</v>
      </c>
      <c r="V7" s="85">
        <f>R7/D7</f>
        <v>2.8054054054054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425000</v>
      </c>
      <c r="E10" s="41">
        <f>SUM(E6:E8)</f>
        <v>869</v>
      </c>
      <c r="F10" s="41">
        <f>SUM(F6:F8)</f>
        <v>420</v>
      </c>
      <c r="G10" s="41">
        <f>SUM(G6:G8)</f>
        <v>704</v>
      </c>
      <c r="H10" s="41">
        <f>SUM(H6:H8)</f>
        <v>176</v>
      </c>
      <c r="I10" s="41">
        <f>SUM(I6:I8)</f>
        <v>1</v>
      </c>
      <c r="J10" s="41">
        <f>SUM(J6:J8)</f>
        <v>177</v>
      </c>
      <c r="K10" s="42">
        <f>IFERROR(J10/G10,"-")</f>
        <v>0.25142045454545</v>
      </c>
      <c r="L10" s="78">
        <f>SUM(L6:L8)</f>
        <v>28</v>
      </c>
      <c r="M10" s="78">
        <f>SUM(M6:M8)</f>
        <v>27</v>
      </c>
      <c r="N10" s="42">
        <f>IFERROR(L10/J10,"-")</f>
        <v>0.15819209039548</v>
      </c>
      <c r="O10" s="43">
        <f>IFERROR(D10/J10,"-")</f>
        <v>2401.1299435028</v>
      </c>
      <c r="P10" s="44">
        <f>SUM(P6:P8)</f>
        <v>20</v>
      </c>
      <c r="Q10" s="42">
        <f>IFERROR(P10/J10,"-")</f>
        <v>0.11299435028249</v>
      </c>
      <c r="R10" s="45">
        <f>SUM(R6:R8)</f>
        <v>1139300</v>
      </c>
      <c r="S10" s="45">
        <f>IFERROR(R10/J10,"-")</f>
        <v>6436.7231638418</v>
      </c>
      <c r="T10" s="45">
        <f>IFERROR(R10/P10,"-")</f>
        <v>56965</v>
      </c>
      <c r="U10" s="46">
        <f>SUM(U6:U8)</f>
        <v>714300</v>
      </c>
      <c r="V10" s="47">
        <f>IFERROR(R10/D10,"-")</f>
        <v>2.6807058823529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0.76666666666667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60000</v>
      </c>
      <c r="K6" s="81">
        <v>28</v>
      </c>
      <c r="L6" s="81">
        <v>0</v>
      </c>
      <c r="M6" s="81">
        <v>101</v>
      </c>
      <c r="N6" s="91">
        <v>15</v>
      </c>
      <c r="O6" s="92">
        <v>0</v>
      </c>
      <c r="P6" s="93">
        <f>N6+O6</f>
        <v>15</v>
      </c>
      <c r="Q6" s="82">
        <f>IFERROR(P6/M6,"-")</f>
        <v>0.14851485148515</v>
      </c>
      <c r="R6" s="81">
        <v>0</v>
      </c>
      <c r="S6" s="81">
        <v>4</v>
      </c>
      <c r="T6" s="82">
        <f>IFERROR(S6/(O6+P6),"-")</f>
        <v>0.26666666666667</v>
      </c>
      <c r="U6" s="182">
        <f>IFERROR(J6/SUM(P6:P7),"-")</f>
        <v>1714.2857142857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-14000</v>
      </c>
      <c r="AB6" s="85">
        <f>SUM(X6:X7)/SUM(J6:J7)</f>
        <v>0.76666666666667</v>
      </c>
      <c r="AC6" s="79"/>
      <c r="AD6" s="94">
        <v>2</v>
      </c>
      <c r="AE6" s="95">
        <f>IF(P6=0,"",IF(AD6=0,"",(AD6/P6)))</f>
        <v>0.13333333333333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5</v>
      </c>
      <c r="AN6" s="101">
        <f>IF(P6=0,"",IF(AM6=0,"",(AM6/P6)))</f>
        <v>0.33333333333333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0.13333333333333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0.26666666666667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0.066666666666667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0.066666666666667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268</v>
      </c>
      <c r="L7" s="81">
        <v>121</v>
      </c>
      <c r="M7" s="81">
        <v>80</v>
      </c>
      <c r="N7" s="91">
        <v>20</v>
      </c>
      <c r="O7" s="92">
        <v>0</v>
      </c>
      <c r="P7" s="93">
        <f>N7+O7</f>
        <v>20</v>
      </c>
      <c r="Q7" s="82">
        <f>IFERROR(P7/M7,"-")</f>
        <v>0.25</v>
      </c>
      <c r="R7" s="81">
        <v>4</v>
      </c>
      <c r="S7" s="81">
        <v>2</v>
      </c>
      <c r="T7" s="82">
        <f>IFERROR(S7/(O7+P7),"-")</f>
        <v>0.1</v>
      </c>
      <c r="U7" s="182"/>
      <c r="V7" s="84">
        <v>3</v>
      </c>
      <c r="W7" s="82">
        <f>IF(P7=0,"-",V7/P7)</f>
        <v>0.15</v>
      </c>
      <c r="X7" s="186">
        <v>46000</v>
      </c>
      <c r="Y7" s="187">
        <f>IFERROR(X7/P7,"-")</f>
        <v>2300</v>
      </c>
      <c r="Z7" s="187">
        <f>IFERROR(X7/V7,"-")</f>
        <v>15333.333333333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0.05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7</v>
      </c>
      <c r="BO7" s="120">
        <f>IF(P7=0,"",IF(BN7=0,"",(BN7/P7)))</f>
        <v>0.35</v>
      </c>
      <c r="BP7" s="121">
        <v>2</v>
      </c>
      <c r="BQ7" s="122">
        <f>IFERROR(BP7/BN7,"-")</f>
        <v>0.28571428571429</v>
      </c>
      <c r="BR7" s="123">
        <v>20000</v>
      </c>
      <c r="BS7" s="124">
        <f>IFERROR(BR7/BN7,"-")</f>
        <v>2857.1428571429</v>
      </c>
      <c r="BT7" s="125">
        <v>1</v>
      </c>
      <c r="BU7" s="125"/>
      <c r="BV7" s="125">
        <v>1</v>
      </c>
      <c r="BW7" s="126">
        <v>7</v>
      </c>
      <c r="BX7" s="127">
        <f>IF(P7=0,"",IF(BW7=0,"",(BW7/P7)))</f>
        <v>0.35</v>
      </c>
      <c r="BY7" s="128">
        <v>5</v>
      </c>
      <c r="BZ7" s="129">
        <f>IFERROR(BY7/BW7,"-")</f>
        <v>0.71428571428571</v>
      </c>
      <c r="CA7" s="130">
        <v>42000</v>
      </c>
      <c r="CB7" s="131">
        <f>IFERROR(CA7/BW7,"-")</f>
        <v>6000</v>
      </c>
      <c r="CC7" s="132">
        <v>2</v>
      </c>
      <c r="CD7" s="132">
        <v>2</v>
      </c>
      <c r="CE7" s="132">
        <v>1</v>
      </c>
      <c r="CF7" s="133">
        <v>4</v>
      </c>
      <c r="CG7" s="134">
        <f>IF(P7=0,"",IF(CF7=0,"",(CF7/P7)))</f>
        <v>0.2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46000</v>
      </c>
      <c r="CQ7" s="141">
        <v>18000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0.2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75000</v>
      </c>
      <c r="K8" s="81">
        <v>20</v>
      </c>
      <c r="L8" s="81">
        <v>0</v>
      </c>
      <c r="M8" s="81">
        <v>45</v>
      </c>
      <c r="N8" s="91">
        <v>8</v>
      </c>
      <c r="O8" s="92">
        <v>0</v>
      </c>
      <c r="P8" s="93">
        <f>N8+O8</f>
        <v>8</v>
      </c>
      <c r="Q8" s="82">
        <f>IFERROR(P8/M8,"-")</f>
        <v>0.17777777777778</v>
      </c>
      <c r="R8" s="81">
        <v>0</v>
      </c>
      <c r="S8" s="81">
        <v>2</v>
      </c>
      <c r="T8" s="82">
        <f>IFERROR(S8/(O8+P8),"-")</f>
        <v>0.25</v>
      </c>
      <c r="U8" s="182">
        <f>IFERROR(J8/SUM(P8:P9),"-")</f>
        <v>3750</v>
      </c>
      <c r="V8" s="84">
        <v>1</v>
      </c>
      <c r="W8" s="82">
        <f>IF(P8=0,"-",V8/P8)</f>
        <v>0.125</v>
      </c>
      <c r="X8" s="186">
        <v>5000</v>
      </c>
      <c r="Y8" s="187">
        <f>IFERROR(X8/P8,"-")</f>
        <v>625</v>
      </c>
      <c r="Z8" s="187">
        <f>IFERROR(X8/V8,"-")</f>
        <v>5000</v>
      </c>
      <c r="AA8" s="188">
        <f>SUM(X8:X9)-SUM(J8:J9)</f>
        <v>-60000</v>
      </c>
      <c r="AB8" s="85">
        <f>SUM(X8:X9)/SUM(J8:J9)</f>
        <v>0.2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0.25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0.125</v>
      </c>
      <c r="AX8" s="106">
        <v>1</v>
      </c>
      <c r="AY8" s="108">
        <f>IFERROR(AX8/AV8,"-")</f>
        <v>1</v>
      </c>
      <c r="AZ8" s="109">
        <v>5000</v>
      </c>
      <c r="BA8" s="110">
        <f>IFERROR(AZ8/AV8,"-")</f>
        <v>5000</v>
      </c>
      <c r="BB8" s="111">
        <v>1</v>
      </c>
      <c r="BC8" s="111"/>
      <c r="BD8" s="111"/>
      <c r="BE8" s="112">
        <v>2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2</v>
      </c>
      <c r="BO8" s="120">
        <f>IF(P8=0,"",IF(BN8=0,"",(BN8/P8)))</f>
        <v>0.25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0.125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5000</v>
      </c>
      <c r="CQ8" s="141">
        <v>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83</v>
      </c>
      <c r="L9" s="81">
        <v>48</v>
      </c>
      <c r="M9" s="81">
        <v>30</v>
      </c>
      <c r="N9" s="91">
        <v>12</v>
      </c>
      <c r="O9" s="92">
        <v>0</v>
      </c>
      <c r="P9" s="93">
        <f>N9+O9</f>
        <v>12</v>
      </c>
      <c r="Q9" s="82">
        <f>IFERROR(P9/M9,"-")</f>
        <v>0.4</v>
      </c>
      <c r="R9" s="81">
        <v>1</v>
      </c>
      <c r="S9" s="81">
        <v>2</v>
      </c>
      <c r="T9" s="82">
        <f>IFERROR(S9/(O9+P9),"-")</f>
        <v>0.16666666666667</v>
      </c>
      <c r="U9" s="182"/>
      <c r="V9" s="84">
        <v>2</v>
      </c>
      <c r="W9" s="82">
        <f>IF(P9=0,"-",V9/P9)</f>
        <v>0.16666666666667</v>
      </c>
      <c r="X9" s="186">
        <v>10000</v>
      </c>
      <c r="Y9" s="187">
        <f>IFERROR(X9/P9,"-")</f>
        <v>833.33333333333</v>
      </c>
      <c r="Z9" s="187">
        <f>IFERROR(X9/V9,"-")</f>
        <v>5000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3</v>
      </c>
      <c r="BF9" s="113">
        <f>IF(P9=0,"",IF(BE9=0,"",(BE9/P9)))</f>
        <v>0.25</v>
      </c>
      <c r="BG9" s="112">
        <v>1</v>
      </c>
      <c r="BH9" s="114">
        <f>IFERROR(BG9/BE9,"-")</f>
        <v>0.33333333333333</v>
      </c>
      <c r="BI9" s="115">
        <v>5000</v>
      </c>
      <c r="BJ9" s="116">
        <f>IFERROR(BI9/BE9,"-")</f>
        <v>1666.6666666667</v>
      </c>
      <c r="BK9" s="117">
        <v>1</v>
      </c>
      <c r="BL9" s="117"/>
      <c r="BM9" s="117"/>
      <c r="BN9" s="119">
        <v>8</v>
      </c>
      <c r="BO9" s="120">
        <f>IF(P9=0,"",IF(BN9=0,"",(BN9/P9)))</f>
        <v>0.66666666666667</v>
      </c>
      <c r="BP9" s="121">
        <v>1</v>
      </c>
      <c r="BQ9" s="122">
        <f>IFERROR(BP9/BN9,"-")</f>
        <v>0.125</v>
      </c>
      <c r="BR9" s="123">
        <v>35000</v>
      </c>
      <c r="BS9" s="124">
        <f>IFERROR(BR9/BN9,"-")</f>
        <v>4375</v>
      </c>
      <c r="BT9" s="125"/>
      <c r="BU9" s="125"/>
      <c r="BV9" s="125">
        <v>1</v>
      </c>
      <c r="BW9" s="126">
        <v>1</v>
      </c>
      <c r="BX9" s="127">
        <f>IF(P9=0,"",IF(BW9=0,"",(BW9/P9)))</f>
        <v>0.083333333333333</v>
      </c>
      <c r="BY9" s="128">
        <v>1</v>
      </c>
      <c r="BZ9" s="129">
        <f>IFERROR(BY9/BW9,"-")</f>
        <v>1</v>
      </c>
      <c r="CA9" s="130">
        <v>5000</v>
      </c>
      <c r="CB9" s="131">
        <f>IFERROR(CA9/BW9,"-")</f>
        <v>5000</v>
      </c>
      <c r="CC9" s="132">
        <v>1</v>
      </c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10000</v>
      </c>
      <c r="CQ9" s="141">
        <v>35000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5.3266666666667</v>
      </c>
      <c r="B10" s="203" t="s">
        <v>77</v>
      </c>
      <c r="C10" s="203" t="s">
        <v>71</v>
      </c>
      <c r="D10" s="203" t="s">
        <v>78</v>
      </c>
      <c r="E10" s="203"/>
      <c r="F10" s="203" t="s">
        <v>64</v>
      </c>
      <c r="G10" s="203" t="s">
        <v>79</v>
      </c>
      <c r="H10" s="90" t="s">
        <v>80</v>
      </c>
      <c r="I10" s="204" t="s">
        <v>81</v>
      </c>
      <c r="J10" s="188">
        <v>105000</v>
      </c>
      <c r="K10" s="81">
        <v>34</v>
      </c>
      <c r="L10" s="81">
        <v>0</v>
      </c>
      <c r="M10" s="81">
        <v>80</v>
      </c>
      <c r="N10" s="91">
        <v>16</v>
      </c>
      <c r="O10" s="92">
        <v>0</v>
      </c>
      <c r="P10" s="93">
        <f>N10+O10</f>
        <v>16</v>
      </c>
      <c r="Q10" s="82">
        <f>IFERROR(P10/M10,"-")</f>
        <v>0.2</v>
      </c>
      <c r="R10" s="81">
        <v>9</v>
      </c>
      <c r="S10" s="81">
        <v>4</v>
      </c>
      <c r="T10" s="82">
        <f>IFERROR(S10/(O10+P10),"-")</f>
        <v>0.25</v>
      </c>
      <c r="U10" s="182">
        <f>IFERROR(J10/SUM(P10:P11),"-")</f>
        <v>3000</v>
      </c>
      <c r="V10" s="84">
        <v>7</v>
      </c>
      <c r="W10" s="82">
        <f>IF(P10=0,"-",V10/P10)</f>
        <v>0.4375</v>
      </c>
      <c r="X10" s="186">
        <v>501300</v>
      </c>
      <c r="Y10" s="187">
        <f>IFERROR(X10/P10,"-")</f>
        <v>31331.25</v>
      </c>
      <c r="Z10" s="187">
        <f>IFERROR(X10/V10,"-")</f>
        <v>71614.285714286</v>
      </c>
      <c r="AA10" s="188">
        <f>SUM(X10:X11)-SUM(J10:J11)</f>
        <v>454300</v>
      </c>
      <c r="AB10" s="85">
        <f>SUM(X10:X11)/SUM(J10:J11)</f>
        <v>5.3266666666667</v>
      </c>
      <c r="AC10" s="79"/>
      <c r="AD10" s="94">
        <v>1</v>
      </c>
      <c r="AE10" s="95">
        <f>IF(P10=0,"",IF(AD10=0,"",(AD10/P10)))</f>
        <v>0.0625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6</v>
      </c>
      <c r="BF10" s="113">
        <f>IF(P10=0,"",IF(BE10=0,"",(BE10/P10)))</f>
        <v>0.375</v>
      </c>
      <c r="BG10" s="112">
        <v>2</v>
      </c>
      <c r="BH10" s="114">
        <f>IFERROR(BG10/BE10,"-")</f>
        <v>0.33333333333333</v>
      </c>
      <c r="BI10" s="115">
        <v>121000</v>
      </c>
      <c r="BJ10" s="116">
        <f>IFERROR(BI10/BE10,"-")</f>
        <v>20166.666666667</v>
      </c>
      <c r="BK10" s="117"/>
      <c r="BL10" s="117"/>
      <c r="BM10" s="117">
        <v>2</v>
      </c>
      <c r="BN10" s="119">
        <v>3</v>
      </c>
      <c r="BO10" s="120">
        <f>IF(P10=0,"",IF(BN10=0,"",(BN10/P10)))</f>
        <v>0.1875</v>
      </c>
      <c r="BP10" s="121">
        <v>1</v>
      </c>
      <c r="BQ10" s="122">
        <f>IFERROR(BP10/BN10,"-")</f>
        <v>0.33333333333333</v>
      </c>
      <c r="BR10" s="123">
        <v>5000</v>
      </c>
      <c r="BS10" s="124">
        <f>IFERROR(BR10/BN10,"-")</f>
        <v>1666.6666666667</v>
      </c>
      <c r="BT10" s="125">
        <v>1</v>
      </c>
      <c r="BU10" s="125"/>
      <c r="BV10" s="125"/>
      <c r="BW10" s="126">
        <v>6</v>
      </c>
      <c r="BX10" s="127">
        <f>IF(P10=0,"",IF(BW10=0,"",(BW10/P10)))</f>
        <v>0.375</v>
      </c>
      <c r="BY10" s="128">
        <v>6</v>
      </c>
      <c r="BZ10" s="129">
        <f>IFERROR(BY10/BW10,"-")</f>
        <v>1</v>
      </c>
      <c r="CA10" s="130">
        <v>444300</v>
      </c>
      <c r="CB10" s="131">
        <f>IFERROR(CA10/BW10,"-")</f>
        <v>74050</v>
      </c>
      <c r="CC10" s="132"/>
      <c r="CD10" s="132">
        <v>1</v>
      </c>
      <c r="CE10" s="132">
        <v>5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7</v>
      </c>
      <c r="CP10" s="141">
        <v>501300</v>
      </c>
      <c r="CQ10" s="141">
        <v>172000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82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126</v>
      </c>
      <c r="L11" s="81">
        <v>61</v>
      </c>
      <c r="M11" s="81">
        <v>39</v>
      </c>
      <c r="N11" s="91">
        <v>19</v>
      </c>
      <c r="O11" s="92">
        <v>0</v>
      </c>
      <c r="P11" s="93">
        <f>N11+O11</f>
        <v>19</v>
      </c>
      <c r="Q11" s="82">
        <f>IFERROR(P11/M11,"-")</f>
        <v>0.48717948717949</v>
      </c>
      <c r="R11" s="81">
        <v>4</v>
      </c>
      <c r="S11" s="81">
        <v>1</v>
      </c>
      <c r="T11" s="82">
        <f>IFERROR(S11/(O11+P11),"-")</f>
        <v>0.052631578947368</v>
      </c>
      <c r="U11" s="182"/>
      <c r="V11" s="84">
        <v>3</v>
      </c>
      <c r="W11" s="82">
        <f>IF(P11=0,"-",V11/P11)</f>
        <v>0.15789473684211</v>
      </c>
      <c r="X11" s="186">
        <v>58000</v>
      </c>
      <c r="Y11" s="187">
        <f>IFERROR(X11/P11,"-")</f>
        <v>3052.6315789474</v>
      </c>
      <c r="Z11" s="187">
        <f>IFERROR(X11/V11,"-")</f>
        <v>19333.333333333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4</v>
      </c>
      <c r="AN11" s="101">
        <f>IF(P11=0,"",IF(AM11=0,"",(AM11/P11)))</f>
        <v>0.21052631578947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0.052631578947368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5</v>
      </c>
      <c r="BO11" s="120">
        <f>IF(P11=0,"",IF(BN11=0,"",(BN11/P11)))</f>
        <v>0.26315789473684</v>
      </c>
      <c r="BP11" s="121">
        <v>2</v>
      </c>
      <c r="BQ11" s="122">
        <f>IFERROR(BP11/BN11,"-")</f>
        <v>0.4</v>
      </c>
      <c r="BR11" s="123">
        <v>65000</v>
      </c>
      <c r="BS11" s="124">
        <f>IFERROR(BR11/BN11,"-")</f>
        <v>13000</v>
      </c>
      <c r="BT11" s="125"/>
      <c r="BU11" s="125">
        <v>1</v>
      </c>
      <c r="BV11" s="125">
        <v>1</v>
      </c>
      <c r="BW11" s="126">
        <v>8</v>
      </c>
      <c r="BX11" s="127">
        <f>IF(P11=0,"",IF(BW11=0,"",(BW11/P11)))</f>
        <v>0.42105263157895</v>
      </c>
      <c r="BY11" s="128">
        <v>2</v>
      </c>
      <c r="BZ11" s="129">
        <f>IFERROR(BY11/BW11,"-")</f>
        <v>0.25</v>
      </c>
      <c r="CA11" s="130">
        <v>8000</v>
      </c>
      <c r="CB11" s="131">
        <f>IFERROR(CA11/BW11,"-")</f>
        <v>1000</v>
      </c>
      <c r="CC11" s="132">
        <v>2</v>
      </c>
      <c r="CD11" s="132"/>
      <c r="CE11" s="132"/>
      <c r="CF11" s="133">
        <v>1</v>
      </c>
      <c r="CG11" s="134">
        <f>IF(P11=0,"",IF(CF11=0,"",(CF11/P11)))</f>
        <v>0.052631578947368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3</v>
      </c>
      <c r="CP11" s="141">
        <v>58000</v>
      </c>
      <c r="CQ11" s="141">
        <v>50000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2.5845833333333</v>
      </c>
      <c r="B14" s="39"/>
      <c r="C14" s="39"/>
      <c r="D14" s="39"/>
      <c r="E14" s="39"/>
      <c r="F14" s="39"/>
      <c r="G14" s="40" t="s">
        <v>83</v>
      </c>
      <c r="H14" s="40"/>
      <c r="I14" s="40"/>
      <c r="J14" s="190">
        <f>SUM(J6:J13)</f>
        <v>240000</v>
      </c>
      <c r="K14" s="41">
        <f>SUM(K6:K13)</f>
        <v>559</v>
      </c>
      <c r="L14" s="41">
        <f>SUM(L6:L13)</f>
        <v>230</v>
      </c>
      <c r="M14" s="41">
        <f>SUM(M6:M13)</f>
        <v>375</v>
      </c>
      <c r="N14" s="41">
        <f>SUM(N6:N13)</f>
        <v>90</v>
      </c>
      <c r="O14" s="41">
        <f>SUM(O6:O13)</f>
        <v>0</v>
      </c>
      <c r="P14" s="41">
        <f>SUM(P6:P13)</f>
        <v>90</v>
      </c>
      <c r="Q14" s="42">
        <f>IFERROR(P14/M14,"-")</f>
        <v>0.24</v>
      </c>
      <c r="R14" s="78">
        <f>SUM(R6:R13)</f>
        <v>18</v>
      </c>
      <c r="S14" s="78">
        <f>SUM(S6:S13)</f>
        <v>15</v>
      </c>
      <c r="T14" s="42">
        <f>IFERROR(R14/P14,"-")</f>
        <v>0.2</v>
      </c>
      <c r="U14" s="184">
        <f>IFERROR(J14/P14,"-")</f>
        <v>2666.6666666667</v>
      </c>
      <c r="V14" s="44">
        <f>SUM(V6:V13)</f>
        <v>16</v>
      </c>
      <c r="W14" s="42">
        <f>IFERROR(V14/P14,"-")</f>
        <v>0.17777777777778</v>
      </c>
      <c r="X14" s="190">
        <f>SUM(X6:X13)</f>
        <v>620300</v>
      </c>
      <c r="Y14" s="190">
        <f>IFERROR(X14/P14,"-")</f>
        <v>6892.2222222222</v>
      </c>
      <c r="Z14" s="190">
        <f>IFERROR(X14/V14,"-")</f>
        <v>38768.75</v>
      </c>
      <c r="AA14" s="190">
        <f>X14-J14</f>
        <v>380300</v>
      </c>
      <c r="AB14" s="47">
        <f>X14/J14</f>
        <v>2.5845833333333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2.8054054054054</v>
      </c>
      <c r="B6" s="203" t="s">
        <v>85</v>
      </c>
      <c r="C6" s="203" t="s">
        <v>86</v>
      </c>
      <c r="D6" s="203" t="s">
        <v>87</v>
      </c>
      <c r="E6" s="203" t="s">
        <v>88</v>
      </c>
      <c r="F6" s="203" t="s">
        <v>64</v>
      </c>
      <c r="G6" s="203" t="s">
        <v>89</v>
      </c>
      <c r="H6" s="90" t="s">
        <v>90</v>
      </c>
      <c r="I6" s="90" t="s">
        <v>91</v>
      </c>
      <c r="J6" s="188">
        <v>185000</v>
      </c>
      <c r="K6" s="81">
        <v>26</v>
      </c>
      <c r="L6" s="81">
        <v>0</v>
      </c>
      <c r="M6" s="81">
        <v>153</v>
      </c>
      <c r="N6" s="91">
        <v>14</v>
      </c>
      <c r="O6" s="92">
        <v>1</v>
      </c>
      <c r="P6" s="93">
        <f>N6+O6</f>
        <v>15</v>
      </c>
      <c r="Q6" s="82">
        <f>IFERROR(P6/M6,"-")</f>
        <v>0.098039215686275</v>
      </c>
      <c r="R6" s="81">
        <v>2</v>
      </c>
      <c r="S6" s="81">
        <v>3</v>
      </c>
      <c r="T6" s="82">
        <f>IFERROR(S6/(O6+P6),"-")</f>
        <v>0.1875</v>
      </c>
      <c r="U6" s="182">
        <f>IFERROR(J6/SUM(P6:P7),"-")</f>
        <v>2126.4367816092</v>
      </c>
      <c r="V6" s="84">
        <v>1</v>
      </c>
      <c r="W6" s="82">
        <f>IF(P6=0,"-",V6/P6)</f>
        <v>0.066666666666667</v>
      </c>
      <c r="X6" s="186">
        <v>37000</v>
      </c>
      <c r="Y6" s="187">
        <f>IFERROR(X6/P6,"-")</f>
        <v>2466.6666666667</v>
      </c>
      <c r="Z6" s="187">
        <f>IFERROR(X6/V6,"-")</f>
        <v>37000</v>
      </c>
      <c r="AA6" s="188">
        <f>SUM(X6:X7)-SUM(J6:J7)</f>
        <v>334000</v>
      </c>
      <c r="AB6" s="85">
        <f>SUM(X6:X7)/SUM(J6:J7)</f>
        <v>2.8054054054054</v>
      </c>
      <c r="AC6" s="79"/>
      <c r="AD6" s="94">
        <v>1</v>
      </c>
      <c r="AE6" s="95">
        <f>IF(P6=0,"",IF(AD6=0,"",(AD6/P6)))</f>
        <v>0.066666666666667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9</v>
      </c>
      <c r="AN6" s="101">
        <f>IF(P6=0,"",IF(AM6=0,"",(AM6/P6)))</f>
        <v>0.6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0.066666666666667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0.066666666666667</v>
      </c>
      <c r="BG6" s="112">
        <v>1</v>
      </c>
      <c r="BH6" s="114">
        <f>IFERROR(BG6/BE6,"-")</f>
        <v>1</v>
      </c>
      <c r="BI6" s="115">
        <v>600</v>
      </c>
      <c r="BJ6" s="116">
        <f>IFERROR(BI6/BE6,"-")</f>
        <v>600</v>
      </c>
      <c r="BK6" s="117">
        <v>1</v>
      </c>
      <c r="BL6" s="117"/>
      <c r="BM6" s="117"/>
      <c r="BN6" s="119">
        <v>1</v>
      </c>
      <c r="BO6" s="120">
        <f>IF(P6=0,"",IF(BN6=0,"",(BN6/P6)))</f>
        <v>0.066666666666667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0.066666666666667</v>
      </c>
      <c r="BY6" s="128">
        <v>1</v>
      </c>
      <c r="BZ6" s="129">
        <f>IFERROR(BY6/BW6,"-")</f>
        <v>1</v>
      </c>
      <c r="CA6" s="130">
        <v>37000</v>
      </c>
      <c r="CB6" s="131">
        <f>IFERROR(CA6/BW6,"-")</f>
        <v>37000</v>
      </c>
      <c r="CC6" s="132"/>
      <c r="CD6" s="132"/>
      <c r="CE6" s="132">
        <v>1</v>
      </c>
      <c r="CF6" s="133">
        <v>1</v>
      </c>
      <c r="CG6" s="134">
        <f>IF(P6=0,"",IF(CF6=0,"",(CF6/P6)))</f>
        <v>0.066666666666667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1</v>
      </c>
      <c r="CP6" s="141">
        <v>37000</v>
      </c>
      <c r="CQ6" s="141">
        <v>37000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92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284</v>
      </c>
      <c r="L7" s="81">
        <v>190</v>
      </c>
      <c r="M7" s="81">
        <v>176</v>
      </c>
      <c r="N7" s="91">
        <v>72</v>
      </c>
      <c r="O7" s="92">
        <v>0</v>
      </c>
      <c r="P7" s="93">
        <f>N7+O7</f>
        <v>72</v>
      </c>
      <c r="Q7" s="82">
        <f>IFERROR(P7/M7,"-")</f>
        <v>0.40909090909091</v>
      </c>
      <c r="R7" s="81">
        <v>8</v>
      </c>
      <c r="S7" s="81">
        <v>9</v>
      </c>
      <c r="T7" s="82">
        <f>IFERROR(S7/(O7+P7),"-")</f>
        <v>0.125</v>
      </c>
      <c r="U7" s="182"/>
      <c r="V7" s="84">
        <v>3</v>
      </c>
      <c r="W7" s="82">
        <f>IF(P7=0,"-",V7/P7)</f>
        <v>0.041666666666667</v>
      </c>
      <c r="X7" s="186">
        <v>482000</v>
      </c>
      <c r="Y7" s="187">
        <f>IFERROR(X7/P7,"-")</f>
        <v>6694.4444444444</v>
      </c>
      <c r="Z7" s="187">
        <f>IFERROR(X7/V7,"-")</f>
        <v>160666.66666667</v>
      </c>
      <c r="AA7" s="188"/>
      <c r="AB7" s="85"/>
      <c r="AC7" s="79"/>
      <c r="AD7" s="94">
        <v>1</v>
      </c>
      <c r="AE7" s="95">
        <f>IF(P7=0,"",IF(AD7=0,"",(AD7/P7)))</f>
        <v>0.013888888888889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27</v>
      </c>
      <c r="AN7" s="101">
        <f>IF(P7=0,"",IF(AM7=0,"",(AM7/P7)))</f>
        <v>0.375</v>
      </c>
      <c r="AO7" s="100">
        <v>1</v>
      </c>
      <c r="AP7" s="102">
        <f>IFERROR(AP7/AM7,"-")</f>
        <v>0</v>
      </c>
      <c r="AQ7" s="103">
        <v>8000</v>
      </c>
      <c r="AR7" s="104">
        <f>IFERROR(AQ7/AM7,"-")</f>
        <v>296.2962962963</v>
      </c>
      <c r="AS7" s="105"/>
      <c r="AT7" s="105">
        <v>1</v>
      </c>
      <c r="AU7" s="105"/>
      <c r="AV7" s="106">
        <v>7</v>
      </c>
      <c r="AW7" s="107">
        <f>IF(P7=0,"",IF(AV7=0,"",(AV7/P7)))</f>
        <v>0.097222222222222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12</v>
      </c>
      <c r="BF7" s="113">
        <f>IF(P7=0,"",IF(BE7=0,"",(BE7/P7)))</f>
        <v>0.16666666666667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7</v>
      </c>
      <c r="BO7" s="120">
        <f>IF(P7=0,"",IF(BN7=0,"",(BN7/P7)))</f>
        <v>0.097222222222222</v>
      </c>
      <c r="BP7" s="121">
        <v>1</v>
      </c>
      <c r="BQ7" s="122">
        <f>IFERROR(BP7/BN7,"-")</f>
        <v>0.14285714285714</v>
      </c>
      <c r="BR7" s="123">
        <v>9000</v>
      </c>
      <c r="BS7" s="124">
        <f>IFERROR(BR7/BN7,"-")</f>
        <v>1285.7142857143</v>
      </c>
      <c r="BT7" s="125"/>
      <c r="BU7" s="125"/>
      <c r="BV7" s="125">
        <v>1</v>
      </c>
      <c r="BW7" s="126">
        <v>15</v>
      </c>
      <c r="BX7" s="127">
        <f>IF(P7=0,"",IF(BW7=0,"",(BW7/P7)))</f>
        <v>0.20833333333333</v>
      </c>
      <c r="BY7" s="128">
        <v>2</v>
      </c>
      <c r="BZ7" s="129">
        <f>IFERROR(BY7/BW7,"-")</f>
        <v>0.13333333333333</v>
      </c>
      <c r="CA7" s="130">
        <v>474000</v>
      </c>
      <c r="CB7" s="131">
        <f>IFERROR(CA7/BW7,"-")</f>
        <v>31600</v>
      </c>
      <c r="CC7" s="132"/>
      <c r="CD7" s="132"/>
      <c r="CE7" s="132">
        <v>2</v>
      </c>
      <c r="CF7" s="133">
        <v>3</v>
      </c>
      <c r="CG7" s="134">
        <f>IF(P7=0,"",IF(CF7=0,"",(CF7/P7)))</f>
        <v>0.041666666666667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482000</v>
      </c>
      <c r="CQ7" s="141">
        <v>438000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2.8054054054054</v>
      </c>
      <c r="B10" s="39"/>
      <c r="C10" s="39"/>
      <c r="D10" s="39"/>
      <c r="E10" s="39"/>
      <c r="F10" s="39"/>
      <c r="G10" s="40" t="s">
        <v>93</v>
      </c>
      <c r="H10" s="40"/>
      <c r="I10" s="40"/>
      <c r="J10" s="190">
        <f>SUM(J6:J9)</f>
        <v>185000</v>
      </c>
      <c r="K10" s="41">
        <f>SUM(K6:K9)</f>
        <v>310</v>
      </c>
      <c r="L10" s="41">
        <f>SUM(L6:L9)</f>
        <v>190</v>
      </c>
      <c r="M10" s="41">
        <f>SUM(M6:M9)</f>
        <v>329</v>
      </c>
      <c r="N10" s="41">
        <f>SUM(N6:N9)</f>
        <v>86</v>
      </c>
      <c r="O10" s="41">
        <f>SUM(O6:O9)</f>
        <v>1</v>
      </c>
      <c r="P10" s="41">
        <f>SUM(P6:P9)</f>
        <v>87</v>
      </c>
      <c r="Q10" s="42">
        <f>IFERROR(P10/M10,"-")</f>
        <v>0.2644376899696</v>
      </c>
      <c r="R10" s="78">
        <f>SUM(R6:R9)</f>
        <v>10</v>
      </c>
      <c r="S10" s="78">
        <f>SUM(S6:S9)</f>
        <v>12</v>
      </c>
      <c r="T10" s="42">
        <f>IFERROR(R10/P10,"-")</f>
        <v>0.11494252873563</v>
      </c>
      <c r="U10" s="184">
        <f>IFERROR(J10/P10,"-")</f>
        <v>2126.4367816092</v>
      </c>
      <c r="V10" s="44">
        <f>SUM(V6:V9)</f>
        <v>4</v>
      </c>
      <c r="W10" s="42">
        <f>IFERROR(V10/P10,"-")</f>
        <v>0.045977011494253</v>
      </c>
      <c r="X10" s="190">
        <f>SUM(X6:X9)</f>
        <v>519000</v>
      </c>
      <c r="Y10" s="190">
        <f>IFERROR(X10/P10,"-")</f>
        <v>5965.5172413793</v>
      </c>
      <c r="Z10" s="190">
        <f>IFERROR(X10/V10,"-")</f>
        <v>129750</v>
      </c>
      <c r="AA10" s="190">
        <f>X10-J10</f>
        <v>334000</v>
      </c>
      <c r="AB10" s="47">
        <f>X10/J10</f>
        <v>2.8054054054054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