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<sst xmlns="http://schemas.openxmlformats.org/spreadsheetml/2006/main" uniqueCount="92">
  <si>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</si>
  <si>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</si>
  <si>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</si>
  <si>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</si>
  <si>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</si>
  <si>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</si>
  <si>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</si>
  <si>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</si>
  <si>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</si>
  <si>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</si>
  <si>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</si>
  <si>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</si>
  <si>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</si>
  <si>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</si>
  <si>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</si>
  <si>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</si>
  <si>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</si>
  <si>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</si>
  <si>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</si>
  <si>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</si>
  <si>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</si>
  <si>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</si>
  <si>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</si>
  <si>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</si>
  <si>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</si>
  <si>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</si>
  <si>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</si>
  <si>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</si>
  <si>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</si>
  <si>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</si>
  <si>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</si>
  <si>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</si>
  <si>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</si>
  <si>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</si>
  <si>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</si>
  <si>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</si>
  <si>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</si>
  <si>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</si>
  <si>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</si>
  <si>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</si>
  <si>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</si>
  <si>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</si>
  <si>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</si>
  <si>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</si>
  <si>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</si>
  <si>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</si>
  <si>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</si>
  <si>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</si>
  <si>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</si>
  <si>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</si>
  <si>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</si>
  <si>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</si>
  <si>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</si>
  <si>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</si>
  <si>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</si>
  <si>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</si>
  <si>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</si>
  <si>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</si>
  <si>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</si>
  <si>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</si>
  <si>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ad736</t>
  </si>
  <si>
    <t>大洋図書</t>
  </si>
  <si>
    <t>5P風俗ヘスティア(高宮菜々子さん)</t>
  </si>
  <si>
    <t>lp07</t>
  </si>
  <si>
    <t>実話ナックルズGOLD ドキュメント</t>
  </si>
  <si>
    <t>1C5P</t>
  </si>
  <si>
    <t>8月05日(木)</t>
  </si>
  <si>
    <t>ad737</t>
  </si>
  <si>
    <t>空電</t>
  </si>
  <si>
    <t>ad732</t>
  </si>
  <si>
    <t>コアマガジン</t>
  </si>
  <si>
    <t>2P逆ナンインタビュー版_ヘスティア（高宮菜々子さん）</t>
  </si>
  <si>
    <t>実話BUNKAタブー</t>
  </si>
  <si>
    <t>1C2P</t>
  </si>
  <si>
    <t>8月16日(月)</t>
  </si>
  <si>
    <t>ad733</t>
  </si>
  <si>
    <t>ad738</t>
  </si>
  <si>
    <t>1P記事_求む！中高年男性版_ヘスティア</t>
  </si>
  <si>
    <t>金のEX DVD</t>
  </si>
  <si>
    <t>表4</t>
  </si>
  <si>
    <t>8月17日(火)</t>
  </si>
  <si>
    <t>ad739</t>
  </si>
  <si>
    <t>ad740</t>
  </si>
  <si>
    <t>臨時増刊ラヴァーズ</t>
  </si>
  <si>
    <t>8月23日(月)</t>
  </si>
  <si>
    <t>ad741</t>
  </si>
  <si>
    <t>ad734</t>
  </si>
  <si>
    <t>日本ジャーナル出版</t>
  </si>
  <si>
    <t>週刊実話増刊「実話ザ・タブー」</t>
  </si>
  <si>
    <t>8月25日(水)</t>
  </si>
  <si>
    <t>ad735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</si>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</sst>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395000</v>
      </c>
      <c r="E6" s="81">
        <v>466</v>
      </c>
      <c r="F6" s="81">
        <v>221</v>
      </c>
      <c r="G6" s="81">
        <v>388</v>
      </c>
      <c r="H6" s="91">
        <v>103</v>
      </c>
      <c r="I6" s="92">
        <v>0</v>
      </c>
      <c r="J6" s="145">
        <f>H6+I6</f>
        <v>103</v>
      </c>
      <c r="K6" s="82">
        <f>IFERROR(J6/G6,"-")</f>
        <v>0.26546391752577</v>
      </c>
      <c r="L6" s="81">
        <v>21</v>
      </c>
      <c r="M6" s="81">
        <v>15</v>
      </c>
      <c r="N6" s="82">
        <f>IFERROR(L6/J6,"-")</f>
        <v>0.20388349514563</v>
      </c>
      <c r="O6" s="83">
        <f>IFERROR(D6/J6,"-")</f>
        <v>3834.9514563107</v>
      </c>
      <c r="P6" s="84">
        <v>24</v>
      </c>
      <c r="Q6" s="82">
        <f>IFERROR(P6/J6,"-")</f>
        <v>0.23300970873786</v>
      </c>
      <c r="R6" s="200">
        <v>1644750</v>
      </c>
      <c r="S6" s="201">
        <f>IFERROR(R6/J6,"-")</f>
        <v>15968.446601942</v>
      </c>
      <c r="T6" s="201">
        <f>IFERROR(R6/P6,"-")</f>
        <v>68531.25</v>
      </c>
      <c r="U6" s="195">
        <f>IFERROR(R6-D6,"-")</f>
        <v>1249750</v>
      </c>
      <c r="V6" s="85">
        <f>R6/D6</f>
        <v>4.1639240506329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395000</v>
      </c>
      <c r="E9" s="41">
        <f>SUM(E6:E7)</f>
        <v>466</v>
      </c>
      <c r="F9" s="41">
        <f>SUM(F6:F7)</f>
        <v>221</v>
      </c>
      <c r="G9" s="41">
        <f>SUM(G6:G7)</f>
        <v>388</v>
      </c>
      <c r="H9" s="41">
        <f>SUM(H6:H7)</f>
        <v>103</v>
      </c>
      <c r="I9" s="41">
        <f>SUM(I6:I7)</f>
        <v>0</v>
      </c>
      <c r="J9" s="41">
        <f>SUM(J6:J7)</f>
        <v>103</v>
      </c>
      <c r="K9" s="42">
        <f>IFERROR(J9/G9,"-")</f>
        <v>0.26546391752577</v>
      </c>
      <c r="L9" s="78">
        <f>SUM(L6:L7)</f>
        <v>21</v>
      </c>
      <c r="M9" s="78">
        <f>SUM(M6:M7)</f>
        <v>15</v>
      </c>
      <c r="N9" s="42">
        <f>IFERROR(L9/J9,"-")</f>
        <v>0.20388349514563</v>
      </c>
      <c r="O9" s="43">
        <f>IFERROR(D9/J9,"-")</f>
        <v>3834.9514563107</v>
      </c>
      <c r="P9" s="44">
        <f>SUM(P6:P7)</f>
        <v>24</v>
      </c>
      <c r="Q9" s="42">
        <f>IFERROR(P9/J9,"-")</f>
        <v>0.23300970873786</v>
      </c>
      <c r="R9" s="45">
        <f>SUM(R6:R7)</f>
        <v>1644750</v>
      </c>
      <c r="S9" s="45">
        <f>IFERROR(R9/J9,"-")</f>
        <v>15968.446601942</v>
      </c>
      <c r="T9" s="45">
        <f>IFERROR(R9/P9,"-")</f>
        <v>68531.25</v>
      </c>
      <c r="U9" s="46">
        <f>SUM(U6:U7)</f>
        <v>1249750</v>
      </c>
      <c r="V9" s="47">
        <f>IFERROR(R9/D9,"-")</f>
        <v>4.1639240506329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1.1142857142857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70000</v>
      </c>
      <c r="K6" s="81">
        <v>8</v>
      </c>
      <c r="L6" s="81">
        <v>0</v>
      </c>
      <c r="M6" s="81">
        <v>41</v>
      </c>
      <c r="N6" s="91">
        <v>4</v>
      </c>
      <c r="O6" s="92">
        <v>0</v>
      </c>
      <c r="P6" s="93">
        <f>N6+O6</f>
        <v>4</v>
      </c>
      <c r="Q6" s="82">
        <f>IFERROR(P6/M6,"-")</f>
        <v>0.097560975609756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5833.3333333333</v>
      </c>
      <c r="V6" s="84">
        <v>2</v>
      </c>
      <c r="W6" s="82">
        <f>IF(P6=0,"-",V6/P6)</f>
        <v>0.5</v>
      </c>
      <c r="X6" s="186">
        <v>45000</v>
      </c>
      <c r="Y6" s="187">
        <f>IFERROR(X6/P6,"-")</f>
        <v>11250</v>
      </c>
      <c r="Z6" s="187">
        <f>IFERROR(X6/V6,"-")</f>
        <v>22500</v>
      </c>
      <c r="AA6" s="188">
        <f>SUM(X6:X7)-SUM(J6:J7)</f>
        <v>8000</v>
      </c>
      <c r="AB6" s="85">
        <f>SUM(X6:X7)/SUM(J6:J7)</f>
        <v>1.1142857142857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>
        <v>1</v>
      </c>
      <c r="BQ6" s="122">
        <f>IFERROR(BP6/BN6,"-")</f>
        <v>0.5</v>
      </c>
      <c r="BR6" s="123">
        <v>3000</v>
      </c>
      <c r="BS6" s="124">
        <f>IFERROR(BR6/BN6,"-")</f>
        <v>1500</v>
      </c>
      <c r="BT6" s="125">
        <v>1</v>
      </c>
      <c r="BU6" s="125"/>
      <c r="BV6" s="125"/>
      <c r="BW6" s="126">
        <v>1</v>
      </c>
      <c r="BX6" s="127">
        <f>IF(P6=0,"",IF(BW6=0,"",(BW6/P6)))</f>
        <v>0.25</v>
      </c>
      <c r="BY6" s="128">
        <v>1</v>
      </c>
      <c r="BZ6" s="129">
        <f>IFERROR(BY6/BW6,"-")</f>
        <v>1</v>
      </c>
      <c r="CA6" s="130">
        <v>42000</v>
      </c>
      <c r="CB6" s="131">
        <f>IFERROR(CA6/BW6,"-")</f>
        <v>42000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45000</v>
      </c>
      <c r="CQ6" s="141">
        <v>42000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117</v>
      </c>
      <c r="L7" s="81">
        <v>45</v>
      </c>
      <c r="M7" s="81">
        <v>26</v>
      </c>
      <c r="N7" s="91">
        <v>8</v>
      </c>
      <c r="O7" s="92">
        <v>0</v>
      </c>
      <c r="P7" s="93">
        <f>N7+O7</f>
        <v>8</v>
      </c>
      <c r="Q7" s="82">
        <f>IFERROR(P7/M7,"-")</f>
        <v>0.30769230769231</v>
      </c>
      <c r="R7" s="81">
        <v>4</v>
      </c>
      <c r="S7" s="81">
        <v>1</v>
      </c>
      <c r="T7" s="82">
        <f>IFERROR(S7/(O7+P7),"-")</f>
        <v>0.125</v>
      </c>
      <c r="U7" s="182"/>
      <c r="V7" s="84">
        <v>2</v>
      </c>
      <c r="W7" s="82">
        <f>IF(P7=0,"-",V7/P7)</f>
        <v>0.25</v>
      </c>
      <c r="X7" s="186">
        <v>33000</v>
      </c>
      <c r="Y7" s="187">
        <f>IFERROR(X7/P7,"-")</f>
        <v>4125</v>
      </c>
      <c r="Z7" s="187">
        <f>IFERROR(X7/V7,"-")</f>
        <v>16500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>
        <v>1</v>
      </c>
      <c r="BH7" s="114">
        <f>IFERROR(BG7/BE7,"-")</f>
        <v>1</v>
      </c>
      <c r="BI7" s="115">
        <v>8000</v>
      </c>
      <c r="BJ7" s="116">
        <f>IFERROR(BI7/BE7,"-")</f>
        <v>8000</v>
      </c>
      <c r="BK7" s="117"/>
      <c r="BL7" s="117">
        <v>1</v>
      </c>
      <c r="BM7" s="117"/>
      <c r="BN7" s="119">
        <v>2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0.5</v>
      </c>
      <c r="BY7" s="128">
        <v>1</v>
      </c>
      <c r="BZ7" s="129">
        <f>IFERROR(BY7/BW7,"-")</f>
        <v>0.25</v>
      </c>
      <c r="CA7" s="130">
        <v>25000</v>
      </c>
      <c r="CB7" s="131">
        <f>IFERROR(CA7/BW7,"-")</f>
        <v>6250</v>
      </c>
      <c r="CC7" s="132"/>
      <c r="CD7" s="132"/>
      <c r="CE7" s="132">
        <v>1</v>
      </c>
      <c r="CF7" s="133">
        <v>1</v>
      </c>
      <c r="CG7" s="134">
        <f>IF(P7=0,"",IF(CF7=0,"",(CF7/P7)))</f>
        <v>0.125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33000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3.125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40000</v>
      </c>
      <c r="K8" s="81">
        <v>2</v>
      </c>
      <c r="L8" s="81">
        <v>0</v>
      </c>
      <c r="M8" s="81">
        <v>10</v>
      </c>
      <c r="N8" s="91">
        <v>2</v>
      </c>
      <c r="O8" s="92">
        <v>0</v>
      </c>
      <c r="P8" s="93">
        <f>N8+O8</f>
        <v>2</v>
      </c>
      <c r="Q8" s="82">
        <f>IFERROR(P8/M8,"-")</f>
        <v>0.2</v>
      </c>
      <c r="R8" s="81">
        <v>0</v>
      </c>
      <c r="S8" s="81">
        <v>1</v>
      </c>
      <c r="T8" s="82">
        <f>IFERROR(S8/(O8+P8),"-")</f>
        <v>0.5</v>
      </c>
      <c r="U8" s="182">
        <f>IFERROR(J8/SUM(P8:P9),"-")</f>
        <v>6666.6666666667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85000</v>
      </c>
      <c r="AB8" s="85">
        <f>SUM(X8:X9)/SUM(J8:J9)</f>
        <v>3.125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26</v>
      </c>
      <c r="L9" s="81">
        <v>19</v>
      </c>
      <c r="M9" s="81">
        <v>8</v>
      </c>
      <c r="N9" s="91">
        <v>4</v>
      </c>
      <c r="O9" s="92">
        <v>0</v>
      </c>
      <c r="P9" s="93">
        <f>N9+O9</f>
        <v>4</v>
      </c>
      <c r="Q9" s="82">
        <f>IFERROR(P9/M9,"-")</f>
        <v>0.5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125000</v>
      </c>
      <c r="Y9" s="187">
        <f>IFERROR(X9/P9,"-")</f>
        <v>31250</v>
      </c>
      <c r="Z9" s="187">
        <f>IFERROR(X9/V9,"-")</f>
        <v>125000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0.75</v>
      </c>
      <c r="BY9" s="128">
        <v>1</v>
      </c>
      <c r="BZ9" s="129">
        <f>IFERROR(BY9/BW9,"-")</f>
        <v>0.33333333333333</v>
      </c>
      <c r="CA9" s="130">
        <v>125000</v>
      </c>
      <c r="CB9" s="131">
        <f>IFERROR(CA9/BW9,"-")</f>
        <v>41666.666666667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125000</v>
      </c>
      <c r="CQ9" s="141">
        <v>125000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2.3882352941176</v>
      </c>
      <c r="B10" s="203" t="s">
        <v>76</v>
      </c>
      <c r="C10" s="203" t="s">
        <v>61</v>
      </c>
      <c r="D10" s="203" t="s">
        <v>77</v>
      </c>
      <c r="E10" s="203"/>
      <c r="F10" s="203" t="s">
        <v>63</v>
      </c>
      <c r="G10" s="203" t="s">
        <v>78</v>
      </c>
      <c r="H10" s="90" t="s">
        <v>79</v>
      </c>
      <c r="I10" s="90" t="s">
        <v>80</v>
      </c>
      <c r="J10" s="188">
        <v>85000</v>
      </c>
      <c r="K10" s="81">
        <v>38</v>
      </c>
      <c r="L10" s="81">
        <v>0</v>
      </c>
      <c r="M10" s="81">
        <v>80</v>
      </c>
      <c r="N10" s="91">
        <v>17</v>
      </c>
      <c r="O10" s="92">
        <v>0</v>
      </c>
      <c r="P10" s="93">
        <f>N10+O10</f>
        <v>17</v>
      </c>
      <c r="Q10" s="82">
        <f>IFERROR(P10/M10,"-")</f>
        <v>0.2125</v>
      </c>
      <c r="R10" s="81">
        <v>0</v>
      </c>
      <c r="S10" s="81">
        <v>3</v>
      </c>
      <c r="T10" s="82">
        <f>IFERROR(S10/(O10+P10),"-")</f>
        <v>0.17647058823529</v>
      </c>
      <c r="U10" s="182">
        <f>IFERROR(J10/SUM(P10:P11),"-")</f>
        <v>2575.7575757576</v>
      </c>
      <c r="V10" s="84">
        <v>2</v>
      </c>
      <c r="W10" s="82">
        <f>IF(P10=0,"-",V10/P10)</f>
        <v>0.11764705882353</v>
      </c>
      <c r="X10" s="186">
        <v>8000</v>
      </c>
      <c r="Y10" s="187">
        <f>IFERROR(X10/P10,"-")</f>
        <v>470.58823529412</v>
      </c>
      <c r="Z10" s="187">
        <f>IFERROR(X10/V10,"-")</f>
        <v>4000</v>
      </c>
      <c r="AA10" s="188">
        <f>SUM(X10:X11)-SUM(J10:J11)</f>
        <v>118000</v>
      </c>
      <c r="AB10" s="85">
        <f>SUM(X10:X11)/SUM(J10:J11)</f>
        <v>2.3882352941176</v>
      </c>
      <c r="AC10" s="79"/>
      <c r="AD10" s="94">
        <v>3</v>
      </c>
      <c r="AE10" s="95">
        <f>IF(P10=0,"",IF(AD10=0,"",(AD10/P10)))</f>
        <v>0.17647058823529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6</v>
      </c>
      <c r="AN10" s="101">
        <f>IF(P10=0,"",IF(AM10=0,"",(AM10/P10)))</f>
        <v>0.35294117647059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3</v>
      </c>
      <c r="AW10" s="107">
        <f>IF(P10=0,"",IF(AV10=0,"",(AV10/P10)))</f>
        <v>0.17647058823529</v>
      </c>
      <c r="AX10" s="106">
        <v>1</v>
      </c>
      <c r="AY10" s="108">
        <f>IFERROR(AX10/AV10,"-")</f>
        <v>0.33333333333333</v>
      </c>
      <c r="AZ10" s="109">
        <v>3000</v>
      </c>
      <c r="BA10" s="110">
        <f>IFERROR(AZ10/AV10,"-")</f>
        <v>1000</v>
      </c>
      <c r="BB10" s="111">
        <v>1</v>
      </c>
      <c r="BC10" s="111"/>
      <c r="BD10" s="111"/>
      <c r="BE10" s="112">
        <v>2</v>
      </c>
      <c r="BF10" s="113">
        <f>IF(P10=0,"",IF(BE10=0,"",(BE10/P10)))</f>
        <v>0.11764705882353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0.11764705882353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0.058823529411765</v>
      </c>
      <c r="CH10" s="135">
        <v>1</v>
      </c>
      <c r="CI10" s="136">
        <f>IFERROR(CH10/CF10,"-")</f>
        <v>1</v>
      </c>
      <c r="CJ10" s="137">
        <v>5000</v>
      </c>
      <c r="CK10" s="138">
        <f>IFERROR(CJ10/CF10,"-")</f>
        <v>5000</v>
      </c>
      <c r="CL10" s="139">
        <v>1</v>
      </c>
      <c r="CM10" s="139"/>
      <c r="CN10" s="139"/>
      <c r="CO10" s="140">
        <v>2</v>
      </c>
      <c r="CP10" s="141">
        <v>8000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83</v>
      </c>
      <c r="L11" s="81">
        <v>59</v>
      </c>
      <c r="M11" s="81">
        <v>26</v>
      </c>
      <c r="N11" s="91">
        <v>16</v>
      </c>
      <c r="O11" s="92">
        <v>0</v>
      </c>
      <c r="P11" s="93">
        <f>N11+O11</f>
        <v>16</v>
      </c>
      <c r="Q11" s="82">
        <f>IFERROR(P11/M11,"-")</f>
        <v>0.61538461538462</v>
      </c>
      <c r="R11" s="81">
        <v>7</v>
      </c>
      <c r="S11" s="81">
        <v>1</v>
      </c>
      <c r="T11" s="82">
        <f>IFERROR(S11/(O11+P11),"-")</f>
        <v>0.0625</v>
      </c>
      <c r="U11" s="182"/>
      <c r="V11" s="84">
        <v>5</v>
      </c>
      <c r="W11" s="82">
        <f>IF(P11=0,"-",V11/P11)</f>
        <v>0.3125</v>
      </c>
      <c r="X11" s="186">
        <v>195000</v>
      </c>
      <c r="Y11" s="187">
        <f>IFERROR(X11/P11,"-")</f>
        <v>12187.5</v>
      </c>
      <c r="Z11" s="187">
        <f>IFERROR(X11/V11,"-")</f>
        <v>39000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3</v>
      </c>
      <c r="AN11" s="101">
        <f>IF(P11=0,"",IF(AM11=0,"",(AM11/P11)))</f>
        <v>0.1875</v>
      </c>
      <c r="AO11" s="100">
        <v>1</v>
      </c>
      <c r="AP11" s="102">
        <f>IFERROR(AP11/AM11,"-")</f>
        <v>0</v>
      </c>
      <c r="AQ11" s="103">
        <v>8000</v>
      </c>
      <c r="AR11" s="104">
        <f>IFERROR(AQ11/AM11,"-")</f>
        <v>2666.6666666667</v>
      </c>
      <c r="AS11" s="105"/>
      <c r="AT11" s="105">
        <v>1</v>
      </c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0.125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0.5</v>
      </c>
      <c r="BP11" s="121">
        <v>4</v>
      </c>
      <c r="BQ11" s="122">
        <f>IFERROR(BP11/BN11,"-")</f>
        <v>0.5</v>
      </c>
      <c r="BR11" s="123">
        <v>136000</v>
      </c>
      <c r="BS11" s="124">
        <f>IFERROR(BR11/BN11,"-")</f>
        <v>17000</v>
      </c>
      <c r="BT11" s="125">
        <v>2</v>
      </c>
      <c r="BU11" s="125"/>
      <c r="BV11" s="125">
        <v>2</v>
      </c>
      <c r="BW11" s="126">
        <v>3</v>
      </c>
      <c r="BX11" s="127">
        <f>IF(P11=0,"",IF(BW11=0,"",(BW11/P11)))</f>
        <v>0.1875</v>
      </c>
      <c r="BY11" s="128">
        <v>1</v>
      </c>
      <c r="BZ11" s="129">
        <f>IFERROR(BY11/BW11,"-")</f>
        <v>0.33333333333333</v>
      </c>
      <c r="CA11" s="130">
        <v>52000</v>
      </c>
      <c r="CB11" s="131">
        <f>IFERROR(CA11/BW11,"-")</f>
        <v>17333.333333333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5</v>
      </c>
      <c r="CP11" s="141">
        <v>195000</v>
      </c>
      <c r="CQ11" s="141">
        <v>112000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2.9166666666667</v>
      </c>
      <c r="B12" s="203" t="s">
        <v>82</v>
      </c>
      <c r="C12" s="203" t="s">
        <v>61</v>
      </c>
      <c r="D12" s="203" t="s">
        <v>62</v>
      </c>
      <c r="E12" s="203"/>
      <c r="F12" s="203" t="s">
        <v>63</v>
      </c>
      <c r="G12" s="203" t="s">
        <v>83</v>
      </c>
      <c r="H12" s="90" t="s">
        <v>65</v>
      </c>
      <c r="I12" s="90" t="s">
        <v>84</v>
      </c>
      <c r="J12" s="188">
        <v>75000</v>
      </c>
      <c r="K12" s="81">
        <v>39</v>
      </c>
      <c r="L12" s="81">
        <v>0</v>
      </c>
      <c r="M12" s="81">
        <v>111</v>
      </c>
      <c r="N12" s="91">
        <v>17</v>
      </c>
      <c r="O12" s="92">
        <v>0</v>
      </c>
      <c r="P12" s="93">
        <f>N12+O12</f>
        <v>17</v>
      </c>
      <c r="Q12" s="82">
        <f>IFERROR(P12/M12,"-")</f>
        <v>0.15315315315315</v>
      </c>
      <c r="R12" s="81">
        <v>3</v>
      </c>
      <c r="S12" s="81">
        <v>6</v>
      </c>
      <c r="T12" s="82">
        <f>IFERROR(S12/(O12+P12),"-")</f>
        <v>0.35294117647059</v>
      </c>
      <c r="U12" s="182">
        <f>IFERROR(J12/SUM(P12:P13),"-")</f>
        <v>1973.6842105263</v>
      </c>
      <c r="V12" s="84">
        <v>2</v>
      </c>
      <c r="W12" s="82">
        <f>IF(P12=0,"-",V12/P12)</f>
        <v>0.11764705882353</v>
      </c>
      <c r="X12" s="186">
        <v>72000</v>
      </c>
      <c r="Y12" s="187">
        <f>IFERROR(X12/P12,"-")</f>
        <v>4235.2941176471</v>
      </c>
      <c r="Z12" s="187">
        <f>IFERROR(X12/V12,"-")</f>
        <v>36000</v>
      </c>
      <c r="AA12" s="188">
        <f>SUM(X12:X13)-SUM(J12:J13)</f>
        <v>143750</v>
      </c>
      <c r="AB12" s="85">
        <f>SUM(X12:X13)/SUM(J12:J13)</f>
        <v>2.9166666666667</v>
      </c>
      <c r="AC12" s="79"/>
      <c r="AD12" s="94">
        <v>3</v>
      </c>
      <c r="AE12" s="95">
        <f>IF(P12=0,"",IF(AD12=0,"",(AD12/P12)))</f>
        <v>0.17647058823529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</v>
      </c>
      <c r="AN12" s="101">
        <f>IF(P12=0,"",IF(AM12=0,"",(AM12/P12)))</f>
        <v>0.058823529411765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0.058823529411765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5</v>
      </c>
      <c r="BF12" s="113">
        <f>IF(P12=0,"",IF(BE12=0,"",(BE12/P12)))</f>
        <v>0.29411764705882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0.29411764705882</v>
      </c>
      <c r="BP12" s="121">
        <v>1</v>
      </c>
      <c r="BQ12" s="122">
        <f>IFERROR(BP12/BN12,"-")</f>
        <v>0.2</v>
      </c>
      <c r="BR12" s="123">
        <v>34000</v>
      </c>
      <c r="BS12" s="124">
        <f>IFERROR(BR12/BN12,"-")</f>
        <v>6800</v>
      </c>
      <c r="BT12" s="125"/>
      <c r="BU12" s="125"/>
      <c r="BV12" s="125">
        <v>1</v>
      </c>
      <c r="BW12" s="126">
        <v>2</v>
      </c>
      <c r="BX12" s="127">
        <f>IF(P12=0,"",IF(BW12=0,"",(BW12/P12)))</f>
        <v>0.11764705882353</v>
      </c>
      <c r="BY12" s="128">
        <v>1</v>
      </c>
      <c r="BZ12" s="129">
        <f>IFERROR(BY12/BW12,"-")</f>
        <v>0.5</v>
      </c>
      <c r="CA12" s="130">
        <v>38000</v>
      </c>
      <c r="CB12" s="131">
        <f>IFERROR(CA12/BW12,"-")</f>
        <v>19000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72000</v>
      </c>
      <c r="CQ12" s="141">
        <v>38000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89</v>
      </c>
      <c r="L13" s="81">
        <v>62</v>
      </c>
      <c r="M13" s="81">
        <v>35</v>
      </c>
      <c r="N13" s="91">
        <v>21</v>
      </c>
      <c r="O13" s="92">
        <v>0</v>
      </c>
      <c r="P13" s="93">
        <f>N13+O13</f>
        <v>21</v>
      </c>
      <c r="Q13" s="82">
        <f>IFERROR(P13/M13,"-")</f>
        <v>0.6</v>
      </c>
      <c r="R13" s="81">
        <v>2</v>
      </c>
      <c r="S13" s="81">
        <v>1</v>
      </c>
      <c r="T13" s="82">
        <f>IFERROR(S13/(O13+P13),"-")</f>
        <v>0.047619047619048</v>
      </c>
      <c r="U13" s="182"/>
      <c r="V13" s="84">
        <v>7</v>
      </c>
      <c r="W13" s="82">
        <f>IF(P13=0,"-",V13/P13)</f>
        <v>0.33333333333333</v>
      </c>
      <c r="X13" s="186">
        <v>146750</v>
      </c>
      <c r="Y13" s="187">
        <f>IFERROR(X13/P13,"-")</f>
        <v>6988.0952380952</v>
      </c>
      <c r="Z13" s="187">
        <f>IFERROR(X13/V13,"-")</f>
        <v>20964.285714286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4</v>
      </c>
      <c r="BF13" s="113">
        <f>IF(P13=0,"",IF(BE13=0,"",(BE13/P13)))</f>
        <v>0.19047619047619</v>
      </c>
      <c r="BG13" s="112">
        <v>1</v>
      </c>
      <c r="BH13" s="114">
        <f>IFERROR(BG13/BE13,"-")</f>
        <v>0.25</v>
      </c>
      <c r="BI13" s="115">
        <v>3000</v>
      </c>
      <c r="BJ13" s="116">
        <f>IFERROR(BI13/BE13,"-")</f>
        <v>750</v>
      </c>
      <c r="BK13" s="117">
        <v>1</v>
      </c>
      <c r="BL13" s="117"/>
      <c r="BM13" s="117"/>
      <c r="BN13" s="119">
        <v>8</v>
      </c>
      <c r="BO13" s="120">
        <f>IF(P13=0,"",IF(BN13=0,"",(BN13/P13)))</f>
        <v>0.38095238095238</v>
      </c>
      <c r="BP13" s="121">
        <v>2</v>
      </c>
      <c r="BQ13" s="122">
        <f>IFERROR(BP13/BN13,"-")</f>
        <v>0.25</v>
      </c>
      <c r="BR13" s="123">
        <v>56000</v>
      </c>
      <c r="BS13" s="124">
        <f>IFERROR(BR13/BN13,"-")</f>
        <v>7000</v>
      </c>
      <c r="BT13" s="125">
        <v>1</v>
      </c>
      <c r="BU13" s="125"/>
      <c r="BV13" s="125">
        <v>1</v>
      </c>
      <c r="BW13" s="126">
        <v>5</v>
      </c>
      <c r="BX13" s="127">
        <f>IF(P13=0,"",IF(BW13=0,"",(BW13/P13)))</f>
        <v>0.23809523809524</v>
      </c>
      <c r="BY13" s="128">
        <v>5</v>
      </c>
      <c r="BZ13" s="129">
        <f>IFERROR(BY13/BW13,"-")</f>
        <v>1</v>
      </c>
      <c r="CA13" s="130">
        <v>87750</v>
      </c>
      <c r="CB13" s="131">
        <f>IFERROR(CA13/BW13,"-")</f>
        <v>17550</v>
      </c>
      <c r="CC13" s="132">
        <v>3</v>
      </c>
      <c r="CD13" s="132"/>
      <c r="CE13" s="132">
        <v>2</v>
      </c>
      <c r="CF13" s="133">
        <v>4</v>
      </c>
      <c r="CG13" s="134">
        <f>IF(P13=0,"",IF(CF13=0,"",(CF13/P13)))</f>
        <v>0.19047619047619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7</v>
      </c>
      <c r="CP13" s="141">
        <v>146750</v>
      </c>
      <c r="CQ13" s="141">
        <v>60000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8.16</v>
      </c>
      <c r="B14" s="203" t="s">
        <v>86</v>
      </c>
      <c r="C14" s="203" t="s">
        <v>87</v>
      </c>
      <c r="D14" s="203" t="s">
        <v>77</v>
      </c>
      <c r="E14" s="203"/>
      <c r="F14" s="203" t="s">
        <v>63</v>
      </c>
      <c r="G14" s="203" t="s">
        <v>88</v>
      </c>
      <c r="H14" s="90" t="s">
        <v>79</v>
      </c>
      <c r="I14" s="90" t="s">
        <v>89</v>
      </c>
      <c r="J14" s="188">
        <v>125000</v>
      </c>
      <c r="K14" s="81">
        <v>7</v>
      </c>
      <c r="L14" s="81">
        <v>0</v>
      </c>
      <c r="M14" s="81">
        <v>31</v>
      </c>
      <c r="N14" s="91">
        <v>4</v>
      </c>
      <c r="O14" s="92">
        <v>0</v>
      </c>
      <c r="P14" s="93">
        <f>N14+O14</f>
        <v>4</v>
      </c>
      <c r="Q14" s="82">
        <f>IFERROR(P14/M14,"-")</f>
        <v>0.12903225806452</v>
      </c>
      <c r="R14" s="81">
        <v>0</v>
      </c>
      <c r="S14" s="81">
        <v>1</v>
      </c>
      <c r="T14" s="82">
        <f>IFERROR(S14/(O14+P14),"-")</f>
        <v>0.25</v>
      </c>
      <c r="U14" s="182">
        <f>IFERROR(J14/SUM(P14:P15),"-")</f>
        <v>8928.5714285714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895000</v>
      </c>
      <c r="AB14" s="85">
        <f>SUM(X14:X15)/SUM(J14:J15)</f>
        <v>8.16</v>
      </c>
      <c r="AC14" s="79"/>
      <c r="AD14" s="94">
        <v>1</v>
      </c>
      <c r="AE14" s="95">
        <f>IF(P14=0,"",IF(AD14=0,"",(AD14/P14)))</f>
        <v>0.25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57</v>
      </c>
      <c r="L15" s="81">
        <v>36</v>
      </c>
      <c r="M15" s="81">
        <v>20</v>
      </c>
      <c r="N15" s="91">
        <v>10</v>
      </c>
      <c r="O15" s="92">
        <v>0</v>
      </c>
      <c r="P15" s="93">
        <f>N15+O15</f>
        <v>10</v>
      </c>
      <c r="Q15" s="82">
        <f>IFERROR(P15/M15,"-")</f>
        <v>0.5</v>
      </c>
      <c r="R15" s="81">
        <v>3</v>
      </c>
      <c r="S15" s="81">
        <v>1</v>
      </c>
      <c r="T15" s="82">
        <f>IFERROR(S15/(O15+P15),"-")</f>
        <v>0.1</v>
      </c>
      <c r="U15" s="182"/>
      <c r="V15" s="84">
        <v>3</v>
      </c>
      <c r="W15" s="82">
        <f>IF(P15=0,"-",V15/P15)</f>
        <v>0.3</v>
      </c>
      <c r="X15" s="186">
        <v>1020000</v>
      </c>
      <c r="Y15" s="187">
        <f>IFERROR(X15/P15,"-")</f>
        <v>102000</v>
      </c>
      <c r="Z15" s="187">
        <f>IFERROR(X15/V15,"-")</f>
        <v>340000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5</v>
      </c>
      <c r="BF15" s="113">
        <f>IF(P15=0,"",IF(BE15=0,"",(BE15/P15)))</f>
        <v>0.5</v>
      </c>
      <c r="BG15" s="112">
        <v>1</v>
      </c>
      <c r="BH15" s="114">
        <f>IFERROR(BG15/BE15,"-")</f>
        <v>0.2</v>
      </c>
      <c r="BI15" s="115">
        <v>25000</v>
      </c>
      <c r="BJ15" s="116">
        <f>IFERROR(BI15/BE15,"-")</f>
        <v>5000</v>
      </c>
      <c r="BK15" s="117"/>
      <c r="BL15" s="117"/>
      <c r="BM15" s="117">
        <v>1</v>
      </c>
      <c r="BN15" s="119">
        <v>1</v>
      </c>
      <c r="BO15" s="120">
        <f>IF(P15=0,"",IF(BN15=0,"",(BN15/P15)))</f>
        <v>0.1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4</v>
      </c>
      <c r="BX15" s="127">
        <f>IF(P15=0,"",IF(BW15=0,"",(BW15/P15)))</f>
        <v>0.4</v>
      </c>
      <c r="BY15" s="128">
        <v>3</v>
      </c>
      <c r="BZ15" s="129">
        <f>IFERROR(BY15/BW15,"-")</f>
        <v>0.75</v>
      </c>
      <c r="CA15" s="130">
        <v>995000</v>
      </c>
      <c r="CB15" s="131">
        <f>IFERROR(CA15/BW15,"-")</f>
        <v>248750</v>
      </c>
      <c r="CC15" s="132">
        <v>1</v>
      </c>
      <c r="CD15" s="132"/>
      <c r="CE15" s="132">
        <v>2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1020000</v>
      </c>
      <c r="CQ15" s="141">
        <v>960000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4.1639240506329</v>
      </c>
      <c r="B18" s="39"/>
      <c r="C18" s="39"/>
      <c r="D18" s="39"/>
      <c r="E18" s="39"/>
      <c r="F18" s="39"/>
      <c r="G18" s="40" t="s">
        <v>91</v>
      </c>
      <c r="H18" s="40"/>
      <c r="I18" s="40"/>
      <c r="J18" s="190">
        <f>SUM(J6:J17)</f>
        <v>395000</v>
      </c>
      <c r="K18" s="41">
        <f>SUM(K6:K17)</f>
        <v>466</v>
      </c>
      <c r="L18" s="41">
        <f>SUM(L6:L17)</f>
        <v>221</v>
      </c>
      <c r="M18" s="41">
        <f>SUM(M6:M17)</f>
        <v>388</v>
      </c>
      <c r="N18" s="41">
        <f>SUM(N6:N17)</f>
        <v>103</v>
      </c>
      <c r="O18" s="41">
        <f>SUM(O6:O17)</f>
        <v>0</v>
      </c>
      <c r="P18" s="41">
        <f>SUM(P6:P17)</f>
        <v>103</v>
      </c>
      <c r="Q18" s="42">
        <f>IFERROR(P18/M18,"-")</f>
        <v>0.26546391752577</v>
      </c>
      <c r="R18" s="78">
        <f>SUM(R6:R17)</f>
        <v>21</v>
      </c>
      <c r="S18" s="78">
        <f>SUM(S6:S17)</f>
        <v>15</v>
      </c>
      <c r="T18" s="42">
        <f>IFERROR(R18/P18,"-")</f>
        <v>0.20388349514563</v>
      </c>
      <c r="U18" s="184">
        <f>IFERROR(J18/P18,"-")</f>
        <v>3834.9514563107</v>
      </c>
      <c r="V18" s="44">
        <f>SUM(V6:V17)</f>
        <v>24</v>
      </c>
      <c r="W18" s="42">
        <f>IFERROR(V18/P18,"-")</f>
        <v>0.23300970873786</v>
      </c>
      <c r="X18" s="190">
        <f>SUM(X6:X17)</f>
        <v>1644750</v>
      </c>
      <c r="Y18" s="190">
        <f>IFERROR(X18/P18,"-")</f>
        <v>15968.446601942</v>
      </c>
      <c r="Z18" s="190">
        <f>IFERROR(X18/V18,"-")</f>
        <v>68531.25</v>
      </c>
      <c r="AA18" s="190">
        <f>X18-J18</f>
        <v>1249750</v>
      </c>
      <c r="AB18" s="47">
        <f>X18/J18</f>
        <v>4.1639240506329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