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<sst xmlns="http://schemas.openxmlformats.org/spreadsheetml/2006/main" uniqueCount="94">
  <si>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</si>
  <si>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</si>
  <si>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</si>
  <si>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</si>
  <si>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</si>
  <si>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</si>
  <si>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</si>
  <si>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</si>
  <si>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</si>
  <si>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</si>
  <si>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</si>
  <si>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</si>
  <si>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</si>
  <si>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</si>
  <si>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</si>
  <si>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</si>
  <si>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</si>
  <si>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</si>
  <si>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</si>
  <si>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</si>
  <si>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</si>
  <si>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</si>
  <si>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</si>
  <si>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</si>
  <si>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</si>
  <si>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07月</t>
  </si>
  <si>
    <t>ヘスティア</t>
  </si>
  <si>
    <t>最終更新日</t>
  </si>
  <si>
    <t>10月31日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</si>
  <si>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</si>
  <si>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</si>
  <si>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</si>
  <si>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</si>
  <si>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</si>
  <si>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</si>
  <si>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</si>
  <si>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</si>
  <si>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</si>
  <si>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</si>
  <si>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</si>
  <si>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</si>
  <si>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</si>
  <si>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</si>
  <si>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</si>
  <si>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</si>
  <si>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</si>
  <si>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</si>
  <si>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</si>
  <si>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</si>
  <si>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</si>
  <si>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</si>
  <si>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</si>
  <si>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</si>
  <si>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</si>
  <si>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</si>
  <si>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</si>
  <si>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</si>
  <si>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</si>
  <si>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</si>
  <si>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</si>
  <si>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</si>
  <si>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ad726</t>
  </si>
  <si>
    <t>いろいろ</t>
  </si>
  <si>
    <t>企画枠高宮菜々子さんメインB</t>
  </si>
  <si>
    <t>lp07</t>
  </si>
  <si>
    <t>実話カタログ企画</t>
  </si>
  <si>
    <t>企画枠</t>
  </si>
  <si>
    <t>7月01日(木)</t>
  </si>
  <si>
    <t>ad727</t>
  </si>
  <si>
    <t>空電</t>
  </si>
  <si>
    <t>ad728</t>
  </si>
  <si>
    <t>大洋図書</t>
  </si>
  <si>
    <t>2Pスポーツ新聞_v01_ヘスティア(高宮菜々子さん)</t>
  </si>
  <si>
    <t>別冊ラヴァーズ</t>
  </si>
  <si>
    <t>1C2P</t>
  </si>
  <si>
    <t>7月19日(月)</t>
  </si>
  <si>
    <t>ad729</t>
  </si>
  <si>
    <t>ad730</t>
  </si>
  <si>
    <t>楽楽出版</t>
  </si>
  <si>
    <t>5P風俗ヘスティア(高宮菜々子さん)</t>
  </si>
  <si>
    <t>EXCITING MAX!DELUXE 2021夏特大号</t>
  </si>
  <si>
    <t>1C5P</t>
  </si>
  <si>
    <t>7月29日(木)</t>
  </si>
  <si>
    <t>ad731</t>
  </si>
  <si>
    <t>雑誌 TOTAL</t>
  </si>
  <si>
    <t>●DVD 広告</t>
  </si>
  <si>
    <t>pa565</t>
  </si>
  <si>
    <t>三和出版</t>
  </si>
  <si>
    <t>DVD漫画きよし</t>
  </si>
  <si>
    <t>A4変形、CVSフル、860円、10万部</t>
  </si>
  <si>
    <t>MEN'S DVD</t>
  </si>
  <si>
    <t>DVD袋表4C</t>
  </si>
  <si>
    <t>pa566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</si>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</sst>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</v>
      </c>
      <c r="D6" s="195">
        <v>165000</v>
      </c>
      <c r="E6" s="81">
        <v>618</v>
      </c>
      <c r="F6" s="81">
        <v>188</v>
      </c>
      <c r="G6" s="81">
        <v>310</v>
      </c>
      <c r="H6" s="91">
        <v>85</v>
      </c>
      <c r="I6" s="92">
        <v>1</v>
      </c>
      <c r="J6" s="145">
        <f>H6+I6</f>
        <v>86</v>
      </c>
      <c r="K6" s="82">
        <f>IFERROR(J6/G6,"-")</f>
        <v>0.27741935483871</v>
      </c>
      <c r="L6" s="81">
        <v>5</v>
      </c>
      <c r="M6" s="81">
        <v>15</v>
      </c>
      <c r="N6" s="82">
        <f>IFERROR(L6/J6,"-")</f>
        <v>0.058139534883721</v>
      </c>
      <c r="O6" s="83">
        <f>IFERROR(D6/J6,"-")</f>
        <v>1918.6046511628</v>
      </c>
      <c r="P6" s="84">
        <v>14</v>
      </c>
      <c r="Q6" s="82">
        <f>IFERROR(P6/J6,"-")</f>
        <v>0.16279069767442</v>
      </c>
      <c r="R6" s="200">
        <v>569700</v>
      </c>
      <c r="S6" s="201">
        <f>IFERROR(R6/J6,"-")</f>
        <v>6624.4186046512</v>
      </c>
      <c r="T6" s="201">
        <f>IFERROR(R6/P6,"-")</f>
        <v>40692.857142857</v>
      </c>
      <c r="U6" s="195">
        <f>IFERROR(R6-D6,"-")</f>
        <v>404700</v>
      </c>
      <c r="V6" s="85">
        <f>R6/D6</f>
        <v>3.4527272727273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125000</v>
      </c>
      <c r="E7" s="81">
        <v>366</v>
      </c>
      <c r="F7" s="81">
        <v>243</v>
      </c>
      <c r="G7" s="81">
        <v>383</v>
      </c>
      <c r="H7" s="91">
        <v>146</v>
      </c>
      <c r="I7" s="92">
        <v>3</v>
      </c>
      <c r="J7" s="145">
        <f>H7+I7</f>
        <v>149</v>
      </c>
      <c r="K7" s="82">
        <f>IFERROR(J7/G7,"-")</f>
        <v>0.38903394255875</v>
      </c>
      <c r="L7" s="81">
        <v>8</v>
      </c>
      <c r="M7" s="81">
        <v>43</v>
      </c>
      <c r="N7" s="82">
        <f>IFERROR(L7/J7,"-")</f>
        <v>0.053691275167785</v>
      </c>
      <c r="O7" s="83">
        <f>IFERROR(D7/J7,"-")</f>
        <v>838.92617449664</v>
      </c>
      <c r="P7" s="84">
        <v>3</v>
      </c>
      <c r="Q7" s="82">
        <f>IFERROR(P7/J7,"-")</f>
        <v>0.020134228187919</v>
      </c>
      <c r="R7" s="200">
        <v>110000</v>
      </c>
      <c r="S7" s="201">
        <f>IFERROR(R7/J7,"-")</f>
        <v>738.25503355705</v>
      </c>
      <c r="T7" s="201">
        <f>IFERROR(R7/P7,"-")</f>
        <v>36666.666666667</v>
      </c>
      <c r="U7" s="195">
        <f>IFERROR(R7-D7,"-")</f>
        <v>-15000</v>
      </c>
      <c r="V7" s="85">
        <f>R7/D7</f>
        <v>0.88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290000</v>
      </c>
      <c r="E10" s="41">
        <f>SUM(E6:E8)</f>
        <v>984</v>
      </c>
      <c r="F10" s="41">
        <f>SUM(F6:F8)</f>
        <v>431</v>
      </c>
      <c r="G10" s="41">
        <f>SUM(G6:G8)</f>
        <v>693</v>
      </c>
      <c r="H10" s="41">
        <f>SUM(H6:H8)</f>
        <v>231</v>
      </c>
      <c r="I10" s="41">
        <f>SUM(I6:I8)</f>
        <v>4</v>
      </c>
      <c r="J10" s="41">
        <f>SUM(J6:J8)</f>
        <v>235</v>
      </c>
      <c r="K10" s="42">
        <f>IFERROR(J10/G10,"-")</f>
        <v>0.33910533910534</v>
      </c>
      <c r="L10" s="78">
        <f>SUM(L6:L8)</f>
        <v>13</v>
      </c>
      <c r="M10" s="78">
        <f>SUM(M6:M8)</f>
        <v>58</v>
      </c>
      <c r="N10" s="42">
        <f>IFERROR(L10/J10,"-")</f>
        <v>0.05531914893617</v>
      </c>
      <c r="O10" s="43">
        <f>IFERROR(D10/J10,"-")</f>
        <v>1234.0425531915</v>
      </c>
      <c r="P10" s="44">
        <f>SUM(P6:P8)</f>
        <v>17</v>
      </c>
      <c r="Q10" s="42">
        <f>IFERROR(P10/J10,"-")</f>
        <v>0.072340425531915</v>
      </c>
      <c r="R10" s="45">
        <f>SUM(R6:R8)</f>
        <v>679700</v>
      </c>
      <c r="S10" s="45">
        <f>IFERROR(R10/J10,"-")</f>
        <v>2892.3404255319</v>
      </c>
      <c r="T10" s="45">
        <f>IFERROR(R10/P10,"-")</f>
        <v>39982.352941176</v>
      </c>
      <c r="U10" s="46">
        <f>SUM(U6:U8)</f>
        <v>389700</v>
      </c>
      <c r="V10" s="47">
        <f>IFERROR(R10/D10,"-")</f>
        <v>2.3437931034483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0.55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60000</v>
      </c>
      <c r="K6" s="81">
        <v>22</v>
      </c>
      <c r="L6" s="81">
        <v>0</v>
      </c>
      <c r="M6" s="81">
        <v>76</v>
      </c>
      <c r="N6" s="91">
        <v>10</v>
      </c>
      <c r="O6" s="92">
        <v>0</v>
      </c>
      <c r="P6" s="93">
        <f>N6+O6</f>
        <v>10</v>
      </c>
      <c r="Q6" s="82">
        <f>IFERROR(P6/M6,"-")</f>
        <v>0.13157894736842</v>
      </c>
      <c r="R6" s="81">
        <v>0</v>
      </c>
      <c r="S6" s="81">
        <v>3</v>
      </c>
      <c r="T6" s="82">
        <f>IFERROR(S6/(O6+P6),"-")</f>
        <v>0.3</v>
      </c>
      <c r="U6" s="182">
        <f>IFERROR(J6/SUM(P6:P7),"-")</f>
        <v>1621.6216216216</v>
      </c>
      <c r="V6" s="84">
        <v>1</v>
      </c>
      <c r="W6" s="82">
        <f>IF(P6=0,"-",V6/P6)</f>
        <v>0.1</v>
      </c>
      <c r="X6" s="186">
        <v>8000</v>
      </c>
      <c r="Y6" s="187">
        <f>IFERROR(X6/P6,"-")</f>
        <v>800</v>
      </c>
      <c r="Z6" s="187">
        <f>IFERROR(X6/V6,"-")</f>
        <v>8000</v>
      </c>
      <c r="AA6" s="188">
        <f>SUM(X6:X7)-SUM(J6:J7)</f>
        <v>-27000</v>
      </c>
      <c r="AB6" s="85">
        <f>SUM(X6:X7)/SUM(J6:J7)</f>
        <v>0.55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0.1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0.2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4</v>
      </c>
      <c r="BF6" s="113">
        <f>IF(P6=0,"",IF(BE6=0,"",(BE6/P6)))</f>
        <v>0.4</v>
      </c>
      <c r="BG6" s="112">
        <v>1</v>
      </c>
      <c r="BH6" s="114">
        <f>IFERROR(BG6/BE6,"-")</f>
        <v>0.25</v>
      </c>
      <c r="BI6" s="115">
        <v>15000</v>
      </c>
      <c r="BJ6" s="116">
        <f>IFERROR(BI6/BE6,"-")</f>
        <v>3750</v>
      </c>
      <c r="BK6" s="117">
        <v>1</v>
      </c>
      <c r="BL6" s="117"/>
      <c r="BM6" s="117"/>
      <c r="BN6" s="119">
        <v>3</v>
      </c>
      <c r="BO6" s="120">
        <f>IF(P6=0,"",IF(BN6=0,"",(BN6/P6)))</f>
        <v>0.3</v>
      </c>
      <c r="BP6" s="121">
        <v>1</v>
      </c>
      <c r="BQ6" s="122">
        <f>IFERROR(BP6/BN6,"-")</f>
        <v>0.33333333333333</v>
      </c>
      <c r="BR6" s="123">
        <v>8000</v>
      </c>
      <c r="BS6" s="124">
        <f>IFERROR(BR6/BN6,"-")</f>
        <v>2666.6666666667</v>
      </c>
      <c r="BT6" s="125"/>
      <c r="BU6" s="125">
        <v>1</v>
      </c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8000</v>
      </c>
      <c r="CQ6" s="141">
        <v>15000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365</v>
      </c>
      <c r="L7" s="81">
        <v>98</v>
      </c>
      <c r="M7" s="81">
        <v>68</v>
      </c>
      <c r="N7" s="91">
        <v>26</v>
      </c>
      <c r="O7" s="92">
        <v>1</v>
      </c>
      <c r="P7" s="93">
        <f>N7+O7</f>
        <v>27</v>
      </c>
      <c r="Q7" s="82">
        <f>IFERROR(P7/M7,"-")</f>
        <v>0.39705882352941</v>
      </c>
      <c r="R7" s="81">
        <v>2</v>
      </c>
      <c r="S7" s="81">
        <v>3</v>
      </c>
      <c r="T7" s="82">
        <f>IFERROR(S7/(O7+P7),"-")</f>
        <v>0.10714285714286</v>
      </c>
      <c r="U7" s="182"/>
      <c r="V7" s="84">
        <v>3</v>
      </c>
      <c r="W7" s="82">
        <f>IF(P7=0,"-",V7/P7)</f>
        <v>0.11111111111111</v>
      </c>
      <c r="X7" s="186">
        <v>25000</v>
      </c>
      <c r="Y7" s="187">
        <f>IFERROR(X7/P7,"-")</f>
        <v>925.92592592593</v>
      </c>
      <c r="Z7" s="187">
        <f>IFERROR(X7/V7,"-")</f>
        <v>8333.3333333333</v>
      </c>
      <c r="AA7" s="188"/>
      <c r="AB7" s="85"/>
      <c r="AC7" s="79"/>
      <c r="AD7" s="94">
        <v>2</v>
      </c>
      <c r="AE7" s="95">
        <f>IF(P7=0,"",IF(AD7=0,"",(AD7/P7)))</f>
        <v>0.074074074074074</v>
      </c>
      <c r="AF7" s="94">
        <v>1</v>
      </c>
      <c r="AG7" s="96">
        <f>IFERROR(AF7/AD7,"-")</f>
        <v>0.5</v>
      </c>
      <c r="AH7" s="97">
        <v>5000</v>
      </c>
      <c r="AI7" s="98">
        <f>IFERROR(AH7/AD7,"-")</f>
        <v>2500</v>
      </c>
      <c r="AJ7" s="99">
        <v>1</v>
      </c>
      <c r="AK7" s="99"/>
      <c r="AL7" s="99"/>
      <c r="AM7" s="100">
        <v>5</v>
      </c>
      <c r="AN7" s="101">
        <f>IF(P7=0,"",IF(AM7=0,"",(AM7/P7)))</f>
        <v>0.18518518518519</v>
      </c>
      <c r="AO7" s="100">
        <v>1</v>
      </c>
      <c r="AP7" s="102">
        <f>IFERROR(AP7/AM7,"-")</f>
        <v>0</v>
      </c>
      <c r="AQ7" s="103">
        <v>3000</v>
      </c>
      <c r="AR7" s="104">
        <f>IFERROR(AQ7/AM7,"-")</f>
        <v>600</v>
      </c>
      <c r="AS7" s="105">
        <v>1</v>
      </c>
      <c r="AT7" s="105"/>
      <c r="AU7" s="105"/>
      <c r="AV7" s="106">
        <v>3</v>
      </c>
      <c r="AW7" s="107">
        <f>IF(P7=0,"",IF(AV7=0,"",(AV7/P7)))</f>
        <v>0.11111111111111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5</v>
      </c>
      <c r="BF7" s="113">
        <f>IF(P7=0,"",IF(BE7=0,"",(BE7/P7)))</f>
        <v>0.18518518518519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8</v>
      </c>
      <c r="BO7" s="120">
        <f>IF(P7=0,"",IF(BN7=0,"",(BN7/P7)))</f>
        <v>0.2962962962963</v>
      </c>
      <c r="BP7" s="121">
        <v>1</v>
      </c>
      <c r="BQ7" s="122">
        <f>IFERROR(BP7/BN7,"-")</f>
        <v>0.125</v>
      </c>
      <c r="BR7" s="123">
        <v>17000</v>
      </c>
      <c r="BS7" s="124">
        <f>IFERROR(BR7/BN7,"-")</f>
        <v>2125</v>
      </c>
      <c r="BT7" s="125"/>
      <c r="BU7" s="125"/>
      <c r="BV7" s="125">
        <v>1</v>
      </c>
      <c r="BW7" s="126">
        <v>3</v>
      </c>
      <c r="BX7" s="127">
        <f>IF(P7=0,"",IF(BW7=0,"",(BW7/P7)))</f>
        <v>0.11111111111111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0.037037037037037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3</v>
      </c>
      <c r="CP7" s="141">
        <v>25000</v>
      </c>
      <c r="CQ7" s="141">
        <v>17000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9.1125</v>
      </c>
      <c r="B8" s="203" t="s">
        <v>70</v>
      </c>
      <c r="C8" s="203" t="s">
        <v>71</v>
      </c>
      <c r="D8" s="203" t="s">
        <v>72</v>
      </c>
      <c r="E8" s="203"/>
      <c r="F8" s="203" t="s">
        <v>64</v>
      </c>
      <c r="G8" s="203" t="s">
        <v>73</v>
      </c>
      <c r="H8" s="90" t="s">
        <v>74</v>
      </c>
      <c r="I8" s="90" t="s">
        <v>75</v>
      </c>
      <c r="J8" s="188">
        <v>40000</v>
      </c>
      <c r="K8" s="81">
        <v>19</v>
      </c>
      <c r="L8" s="81">
        <v>0</v>
      </c>
      <c r="M8" s="81">
        <v>52</v>
      </c>
      <c r="N8" s="91">
        <v>11</v>
      </c>
      <c r="O8" s="92">
        <v>0</v>
      </c>
      <c r="P8" s="93">
        <f>N8+O8</f>
        <v>11</v>
      </c>
      <c r="Q8" s="82">
        <f>IFERROR(P8/M8,"-")</f>
        <v>0.21153846153846</v>
      </c>
      <c r="R8" s="81">
        <v>0</v>
      </c>
      <c r="S8" s="81">
        <v>3</v>
      </c>
      <c r="T8" s="82">
        <f>IFERROR(S8/(O8+P8),"-")</f>
        <v>0.27272727272727</v>
      </c>
      <c r="U8" s="182">
        <f>IFERROR(J8/SUM(P8:P9),"-")</f>
        <v>1538.4615384615</v>
      </c>
      <c r="V8" s="84">
        <v>3</v>
      </c>
      <c r="W8" s="82">
        <f>IF(P8=0,"-",V8/P8)</f>
        <v>0.27272727272727</v>
      </c>
      <c r="X8" s="186">
        <v>7500</v>
      </c>
      <c r="Y8" s="187">
        <f>IFERROR(X8/P8,"-")</f>
        <v>681.81818181818</v>
      </c>
      <c r="Z8" s="187">
        <f>IFERROR(X8/V8,"-")</f>
        <v>2500</v>
      </c>
      <c r="AA8" s="188">
        <f>SUM(X8:X9)-SUM(J8:J9)</f>
        <v>324500</v>
      </c>
      <c r="AB8" s="85">
        <f>SUM(X8:X9)/SUM(J8:J9)</f>
        <v>9.1125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2</v>
      </c>
      <c r="AN8" s="101">
        <f>IF(P8=0,"",IF(AM8=0,"",(AM8/P8)))</f>
        <v>0.18181818181818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1</v>
      </c>
      <c r="AW8" s="107">
        <f>IF(P8=0,"",IF(AV8=0,"",(AV8/P8)))</f>
        <v>0.090909090909091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5</v>
      </c>
      <c r="BF8" s="113">
        <f>IF(P8=0,"",IF(BE8=0,"",(BE8/P8)))</f>
        <v>0.45454545454545</v>
      </c>
      <c r="BG8" s="112">
        <v>2</v>
      </c>
      <c r="BH8" s="114">
        <f>IFERROR(BG8/BE8,"-")</f>
        <v>0.4</v>
      </c>
      <c r="BI8" s="115">
        <v>6000</v>
      </c>
      <c r="BJ8" s="116">
        <f>IFERROR(BI8/BE8,"-")</f>
        <v>1200</v>
      </c>
      <c r="BK8" s="117">
        <v>2</v>
      </c>
      <c r="BL8" s="117"/>
      <c r="BM8" s="117"/>
      <c r="BN8" s="119">
        <v>2</v>
      </c>
      <c r="BO8" s="120">
        <f>IF(P8=0,"",IF(BN8=0,"",(BN8/P8)))</f>
        <v>0.18181818181818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0.090909090909091</v>
      </c>
      <c r="BY8" s="128">
        <v>1</v>
      </c>
      <c r="BZ8" s="129">
        <f>IFERROR(BY8/BW8,"-")</f>
        <v>1</v>
      </c>
      <c r="CA8" s="130">
        <v>1500</v>
      </c>
      <c r="CB8" s="131">
        <f>IFERROR(CA8/BW8,"-")</f>
        <v>1500</v>
      </c>
      <c r="CC8" s="132">
        <v>1</v>
      </c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3</v>
      </c>
      <c r="CP8" s="141">
        <v>7500</v>
      </c>
      <c r="CQ8" s="141">
        <v>3000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76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97</v>
      </c>
      <c r="L9" s="81">
        <v>45</v>
      </c>
      <c r="M9" s="81">
        <v>44</v>
      </c>
      <c r="N9" s="91">
        <v>15</v>
      </c>
      <c r="O9" s="92">
        <v>0</v>
      </c>
      <c r="P9" s="93">
        <f>N9+O9</f>
        <v>15</v>
      </c>
      <c r="Q9" s="82">
        <f>IFERROR(P9/M9,"-")</f>
        <v>0.34090909090909</v>
      </c>
      <c r="R9" s="81">
        <v>2</v>
      </c>
      <c r="S9" s="81">
        <v>2</v>
      </c>
      <c r="T9" s="82">
        <f>IFERROR(S9/(O9+P9),"-")</f>
        <v>0.13333333333333</v>
      </c>
      <c r="U9" s="182"/>
      <c r="V9" s="84">
        <v>4</v>
      </c>
      <c r="W9" s="82">
        <f>IF(P9=0,"-",V9/P9)</f>
        <v>0.26666666666667</v>
      </c>
      <c r="X9" s="186">
        <v>357000</v>
      </c>
      <c r="Y9" s="187">
        <f>IFERROR(X9/P9,"-")</f>
        <v>23800</v>
      </c>
      <c r="Z9" s="187">
        <f>IFERROR(X9/V9,"-")</f>
        <v>89250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0.066666666666667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1</v>
      </c>
      <c r="AW9" s="107">
        <f>IF(P9=0,"",IF(AV9=0,"",(AV9/P9)))</f>
        <v>0.066666666666667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4</v>
      </c>
      <c r="BF9" s="113">
        <f>IF(P9=0,"",IF(BE9=0,"",(BE9/P9)))</f>
        <v>0.26666666666667</v>
      </c>
      <c r="BG9" s="112">
        <v>1</v>
      </c>
      <c r="BH9" s="114">
        <f>IFERROR(BG9/BE9,"-")</f>
        <v>0.25</v>
      </c>
      <c r="BI9" s="115">
        <v>308000</v>
      </c>
      <c r="BJ9" s="116">
        <f>IFERROR(BI9/BE9,"-")</f>
        <v>77000</v>
      </c>
      <c r="BK9" s="117"/>
      <c r="BL9" s="117"/>
      <c r="BM9" s="117">
        <v>1</v>
      </c>
      <c r="BN9" s="119">
        <v>5</v>
      </c>
      <c r="BO9" s="120">
        <f>IF(P9=0,"",IF(BN9=0,"",(BN9/P9)))</f>
        <v>0.33333333333333</v>
      </c>
      <c r="BP9" s="121">
        <v>2</v>
      </c>
      <c r="BQ9" s="122">
        <f>IFERROR(BP9/BN9,"-")</f>
        <v>0.4</v>
      </c>
      <c r="BR9" s="123">
        <v>40000</v>
      </c>
      <c r="BS9" s="124">
        <f>IFERROR(BR9/BN9,"-")</f>
        <v>8000</v>
      </c>
      <c r="BT9" s="125">
        <v>1</v>
      </c>
      <c r="BU9" s="125"/>
      <c r="BV9" s="125">
        <v>1</v>
      </c>
      <c r="BW9" s="126">
        <v>4</v>
      </c>
      <c r="BX9" s="127">
        <f>IF(P9=0,"",IF(BW9=0,"",(BW9/P9)))</f>
        <v>0.26666666666667</v>
      </c>
      <c r="BY9" s="128">
        <v>1</v>
      </c>
      <c r="BZ9" s="129">
        <f>IFERROR(BY9/BW9,"-")</f>
        <v>0.25</v>
      </c>
      <c r="CA9" s="130">
        <v>9000</v>
      </c>
      <c r="CB9" s="131">
        <f>IFERROR(CA9/BW9,"-")</f>
        <v>2250</v>
      </c>
      <c r="CC9" s="132"/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4</v>
      </c>
      <c r="CP9" s="141">
        <v>357000</v>
      </c>
      <c r="CQ9" s="141">
        <v>308000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80">
        <f>AB10</f>
        <v>2.6492307692308</v>
      </c>
      <c r="B10" s="203" t="s">
        <v>77</v>
      </c>
      <c r="C10" s="203" t="s">
        <v>78</v>
      </c>
      <c r="D10" s="203" t="s">
        <v>79</v>
      </c>
      <c r="E10" s="203"/>
      <c r="F10" s="203" t="s">
        <v>64</v>
      </c>
      <c r="G10" s="203" t="s">
        <v>80</v>
      </c>
      <c r="H10" s="90" t="s">
        <v>81</v>
      </c>
      <c r="I10" s="90" t="s">
        <v>82</v>
      </c>
      <c r="J10" s="188">
        <v>65000</v>
      </c>
      <c r="K10" s="81">
        <v>19</v>
      </c>
      <c r="L10" s="81">
        <v>0</v>
      </c>
      <c r="M10" s="81">
        <v>39</v>
      </c>
      <c r="N10" s="91">
        <v>10</v>
      </c>
      <c r="O10" s="92">
        <v>0</v>
      </c>
      <c r="P10" s="93">
        <f>N10+O10</f>
        <v>10</v>
      </c>
      <c r="Q10" s="82">
        <f>IFERROR(P10/M10,"-")</f>
        <v>0.25641025641026</v>
      </c>
      <c r="R10" s="81">
        <v>0</v>
      </c>
      <c r="S10" s="81">
        <v>2</v>
      </c>
      <c r="T10" s="82">
        <f>IFERROR(S10/(O10+P10),"-")</f>
        <v>0.2</v>
      </c>
      <c r="U10" s="182">
        <f>IFERROR(J10/SUM(P10:P11),"-")</f>
        <v>2826.0869565217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SUM(X10:X11)-SUM(J10:J11)</f>
        <v>107200</v>
      </c>
      <c r="AB10" s="85">
        <f>SUM(X10:X11)/SUM(J10:J11)</f>
        <v>2.6492307692308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2</v>
      </c>
      <c r="AN10" s="101">
        <f>IF(P10=0,"",IF(AM10=0,"",(AM10/P10)))</f>
        <v>0.2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3</v>
      </c>
      <c r="AW10" s="107">
        <f>IF(P10=0,"",IF(AV10=0,"",(AV10/P10)))</f>
        <v>0.3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4</v>
      </c>
      <c r="BF10" s="113">
        <f>IF(P10=0,"",IF(BE10=0,"",(BE10/P10)))</f>
        <v>0.4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1</v>
      </c>
      <c r="BO10" s="120">
        <f>IF(P10=0,"",IF(BN10=0,"",(BN10/P10)))</f>
        <v>0.1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83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96</v>
      </c>
      <c r="L11" s="81">
        <v>45</v>
      </c>
      <c r="M11" s="81">
        <v>31</v>
      </c>
      <c r="N11" s="91">
        <v>13</v>
      </c>
      <c r="O11" s="92">
        <v>0</v>
      </c>
      <c r="P11" s="93">
        <f>N11+O11</f>
        <v>13</v>
      </c>
      <c r="Q11" s="82">
        <f>IFERROR(P11/M11,"-")</f>
        <v>0.41935483870968</v>
      </c>
      <c r="R11" s="81">
        <v>1</v>
      </c>
      <c r="S11" s="81">
        <v>2</v>
      </c>
      <c r="T11" s="82">
        <f>IFERROR(S11/(O11+P11),"-")</f>
        <v>0.15384615384615</v>
      </c>
      <c r="U11" s="182"/>
      <c r="V11" s="84">
        <v>3</v>
      </c>
      <c r="W11" s="82">
        <f>IF(P11=0,"-",V11/P11)</f>
        <v>0.23076923076923</v>
      </c>
      <c r="X11" s="186">
        <v>172200</v>
      </c>
      <c r="Y11" s="187">
        <f>IFERROR(X11/P11,"-")</f>
        <v>13246.153846154</v>
      </c>
      <c r="Z11" s="187">
        <f>IFERROR(X11/V11,"-")</f>
        <v>57400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0.076923076923077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1</v>
      </c>
      <c r="AW11" s="107">
        <f>IF(P11=0,"",IF(AV11=0,"",(AV11/P11)))</f>
        <v>0.076923076923077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4</v>
      </c>
      <c r="BF11" s="113">
        <f>IF(P11=0,"",IF(BE11=0,"",(BE11/P11)))</f>
        <v>0.30769230769231</v>
      </c>
      <c r="BG11" s="112">
        <v>1</v>
      </c>
      <c r="BH11" s="114">
        <f>IFERROR(BG11/BE11,"-")</f>
        <v>0.25</v>
      </c>
      <c r="BI11" s="115">
        <v>158000</v>
      </c>
      <c r="BJ11" s="116">
        <f>IFERROR(BI11/BE11,"-")</f>
        <v>39500</v>
      </c>
      <c r="BK11" s="117"/>
      <c r="BL11" s="117"/>
      <c r="BM11" s="117">
        <v>1</v>
      </c>
      <c r="BN11" s="119">
        <v>6</v>
      </c>
      <c r="BO11" s="120">
        <f>IF(P11=0,"",IF(BN11=0,"",(BN11/P11)))</f>
        <v>0.46153846153846</v>
      </c>
      <c r="BP11" s="121">
        <v>2</v>
      </c>
      <c r="BQ11" s="122">
        <f>IFERROR(BP11/BN11,"-")</f>
        <v>0.33333333333333</v>
      </c>
      <c r="BR11" s="123">
        <v>14200</v>
      </c>
      <c r="BS11" s="124">
        <f>IFERROR(BR11/BN11,"-")</f>
        <v>2366.6666666667</v>
      </c>
      <c r="BT11" s="125">
        <v>1</v>
      </c>
      <c r="BU11" s="125">
        <v>1</v>
      </c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>
        <v>1</v>
      </c>
      <c r="CG11" s="134">
        <f>IF(P11=0,"",IF(CF11=0,"",(CF11/P11)))</f>
        <v>0.076923076923077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3</v>
      </c>
      <c r="CP11" s="141">
        <v>172200</v>
      </c>
      <c r="CQ11" s="141">
        <v>158000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30"/>
      <c r="B12" s="87"/>
      <c r="C12" s="88"/>
      <c r="D12" s="88"/>
      <c r="E12" s="88"/>
      <c r="F12" s="89"/>
      <c r="G12" s="90"/>
      <c r="H12" s="90"/>
      <c r="I12" s="90"/>
      <c r="J12" s="192"/>
      <c r="K12" s="34"/>
      <c r="L12" s="34"/>
      <c r="M12" s="31"/>
      <c r="N12" s="23"/>
      <c r="O12" s="23"/>
      <c r="P12" s="23"/>
      <c r="Q12" s="33"/>
      <c r="R12" s="32"/>
      <c r="S12" s="23"/>
      <c r="T12" s="32"/>
      <c r="U12" s="183"/>
      <c r="V12" s="25"/>
      <c r="W12" s="25"/>
      <c r="X12" s="189"/>
      <c r="Y12" s="189"/>
      <c r="Z12" s="189"/>
      <c r="AA12" s="189"/>
      <c r="AB12" s="33"/>
      <c r="AC12" s="59"/>
      <c r="AD12" s="63"/>
      <c r="AE12" s="64"/>
      <c r="AF12" s="63"/>
      <c r="AG12" s="67"/>
      <c r="AH12" s="68"/>
      <c r="AI12" s="69"/>
      <c r="AJ12" s="70"/>
      <c r="AK12" s="70"/>
      <c r="AL12" s="70"/>
      <c r="AM12" s="63"/>
      <c r="AN12" s="64"/>
      <c r="AO12" s="63"/>
      <c r="AP12" s="67"/>
      <c r="AQ12" s="68"/>
      <c r="AR12" s="69"/>
      <c r="AS12" s="70"/>
      <c r="AT12" s="70"/>
      <c r="AU12" s="70"/>
      <c r="AV12" s="63"/>
      <c r="AW12" s="64"/>
      <c r="AX12" s="63"/>
      <c r="AY12" s="67"/>
      <c r="AZ12" s="68"/>
      <c r="BA12" s="69"/>
      <c r="BB12" s="70"/>
      <c r="BC12" s="70"/>
      <c r="BD12" s="70"/>
      <c r="BE12" s="63"/>
      <c r="BF12" s="64"/>
      <c r="BG12" s="63"/>
      <c r="BH12" s="67"/>
      <c r="BI12" s="68"/>
      <c r="BJ12" s="69"/>
      <c r="BK12" s="70"/>
      <c r="BL12" s="70"/>
      <c r="BM12" s="70"/>
      <c r="BN12" s="65"/>
      <c r="BO12" s="66"/>
      <c r="BP12" s="63"/>
      <c r="BQ12" s="67"/>
      <c r="BR12" s="68"/>
      <c r="BS12" s="69"/>
      <c r="BT12" s="70"/>
      <c r="BU12" s="70"/>
      <c r="BV12" s="70"/>
      <c r="BW12" s="65"/>
      <c r="BX12" s="66"/>
      <c r="BY12" s="63"/>
      <c r="BZ12" s="67"/>
      <c r="CA12" s="68"/>
      <c r="CB12" s="69"/>
      <c r="CC12" s="70"/>
      <c r="CD12" s="70"/>
      <c r="CE12" s="70"/>
      <c r="CF12" s="65"/>
      <c r="CG12" s="66"/>
      <c r="CH12" s="63"/>
      <c r="CI12" s="67"/>
      <c r="CJ12" s="68"/>
      <c r="CK12" s="69"/>
      <c r="CL12" s="70"/>
      <c r="CM12" s="70"/>
      <c r="CN12" s="70"/>
      <c r="CO12" s="71"/>
      <c r="CP12" s="68"/>
      <c r="CQ12" s="68"/>
      <c r="CR12" s="68"/>
      <c r="CS12" s="72"/>
    </row>
    <row r="13" spans="1:98">
      <c r="A13" s="30"/>
      <c r="B13" s="37"/>
      <c r="C13" s="21"/>
      <c r="D13" s="21"/>
      <c r="E13" s="21"/>
      <c r="F13" s="22"/>
      <c r="G13" s="36"/>
      <c r="H13" s="36"/>
      <c r="I13" s="75"/>
      <c r="J13" s="193"/>
      <c r="K13" s="34"/>
      <c r="L13" s="34"/>
      <c r="M13" s="31"/>
      <c r="N13" s="23"/>
      <c r="O13" s="23"/>
      <c r="P13" s="23"/>
      <c r="Q13" s="33"/>
      <c r="R13" s="32"/>
      <c r="S13" s="23"/>
      <c r="T13" s="32"/>
      <c r="U13" s="183"/>
      <c r="V13" s="25"/>
      <c r="W13" s="25"/>
      <c r="X13" s="189"/>
      <c r="Y13" s="189"/>
      <c r="Z13" s="189"/>
      <c r="AA13" s="189"/>
      <c r="AB13" s="33"/>
      <c r="AC13" s="61"/>
      <c r="AD13" s="63"/>
      <c r="AE13" s="64"/>
      <c r="AF13" s="63"/>
      <c r="AG13" s="67"/>
      <c r="AH13" s="68"/>
      <c r="AI13" s="69"/>
      <c r="AJ13" s="70"/>
      <c r="AK13" s="70"/>
      <c r="AL13" s="70"/>
      <c r="AM13" s="63"/>
      <c r="AN13" s="64"/>
      <c r="AO13" s="63"/>
      <c r="AP13" s="67"/>
      <c r="AQ13" s="68"/>
      <c r="AR13" s="69"/>
      <c r="AS13" s="70"/>
      <c r="AT13" s="70"/>
      <c r="AU13" s="70"/>
      <c r="AV13" s="63"/>
      <c r="AW13" s="64"/>
      <c r="AX13" s="63"/>
      <c r="AY13" s="67"/>
      <c r="AZ13" s="68"/>
      <c r="BA13" s="69"/>
      <c r="BB13" s="70"/>
      <c r="BC13" s="70"/>
      <c r="BD13" s="70"/>
      <c r="BE13" s="63"/>
      <c r="BF13" s="64"/>
      <c r="BG13" s="63"/>
      <c r="BH13" s="67"/>
      <c r="BI13" s="68"/>
      <c r="BJ13" s="69"/>
      <c r="BK13" s="70"/>
      <c r="BL13" s="70"/>
      <c r="BM13" s="70"/>
      <c r="BN13" s="65"/>
      <c r="BO13" s="66"/>
      <c r="BP13" s="63"/>
      <c r="BQ13" s="67"/>
      <c r="BR13" s="68"/>
      <c r="BS13" s="69"/>
      <c r="BT13" s="70"/>
      <c r="BU13" s="70"/>
      <c r="BV13" s="70"/>
      <c r="BW13" s="65"/>
      <c r="BX13" s="66"/>
      <c r="BY13" s="63"/>
      <c r="BZ13" s="67"/>
      <c r="CA13" s="68"/>
      <c r="CB13" s="69"/>
      <c r="CC13" s="70"/>
      <c r="CD13" s="70"/>
      <c r="CE13" s="70"/>
      <c r="CF13" s="65"/>
      <c r="CG13" s="66"/>
      <c r="CH13" s="63"/>
      <c r="CI13" s="67"/>
      <c r="CJ13" s="68"/>
      <c r="CK13" s="69"/>
      <c r="CL13" s="70"/>
      <c r="CM13" s="70"/>
      <c r="CN13" s="70"/>
      <c r="CO13" s="71"/>
      <c r="CP13" s="68"/>
      <c r="CQ13" s="68"/>
      <c r="CR13" s="68"/>
      <c r="CS13" s="72"/>
    </row>
    <row r="14" spans="1:98">
      <c r="A14" s="19">
        <f>AB14</f>
        <v>3.4527272727273</v>
      </c>
      <c r="B14" s="39"/>
      <c r="C14" s="39"/>
      <c r="D14" s="39"/>
      <c r="E14" s="39"/>
      <c r="F14" s="39"/>
      <c r="G14" s="40" t="s">
        <v>84</v>
      </c>
      <c r="H14" s="40"/>
      <c r="I14" s="40"/>
      <c r="J14" s="190">
        <f>SUM(J6:J13)</f>
        <v>165000</v>
      </c>
      <c r="K14" s="41">
        <f>SUM(K6:K13)</f>
        <v>618</v>
      </c>
      <c r="L14" s="41">
        <f>SUM(L6:L13)</f>
        <v>188</v>
      </c>
      <c r="M14" s="41">
        <f>SUM(M6:M13)</f>
        <v>310</v>
      </c>
      <c r="N14" s="41">
        <f>SUM(N6:N13)</f>
        <v>85</v>
      </c>
      <c r="O14" s="41">
        <f>SUM(O6:O13)</f>
        <v>1</v>
      </c>
      <c r="P14" s="41">
        <f>SUM(P6:P13)</f>
        <v>86</v>
      </c>
      <c r="Q14" s="42">
        <f>IFERROR(P14/M14,"-")</f>
        <v>0.27741935483871</v>
      </c>
      <c r="R14" s="78">
        <f>SUM(R6:R13)</f>
        <v>5</v>
      </c>
      <c r="S14" s="78">
        <f>SUM(S6:S13)</f>
        <v>15</v>
      </c>
      <c r="T14" s="42">
        <f>IFERROR(R14/P14,"-")</f>
        <v>0.058139534883721</v>
      </c>
      <c r="U14" s="184">
        <f>IFERROR(J14/P14,"-")</f>
        <v>1918.6046511628</v>
      </c>
      <c r="V14" s="44">
        <f>SUM(V6:V13)</f>
        <v>14</v>
      </c>
      <c r="W14" s="42">
        <f>IFERROR(V14/P14,"-")</f>
        <v>0.16279069767442</v>
      </c>
      <c r="X14" s="190">
        <f>SUM(X6:X13)</f>
        <v>569700</v>
      </c>
      <c r="Y14" s="190">
        <f>IFERROR(X14/P14,"-")</f>
        <v>6624.4186046512</v>
      </c>
      <c r="Z14" s="190">
        <f>IFERROR(X14/V14,"-")</f>
        <v>40692.857142857</v>
      </c>
      <c r="AA14" s="190">
        <f>X14-J14</f>
        <v>404700</v>
      </c>
      <c r="AB14" s="47">
        <f>X14/J14</f>
        <v>3.4527272727273</v>
      </c>
      <c r="AC14" s="60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85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0.88</v>
      </c>
      <c r="B6" s="203" t="s">
        <v>86</v>
      </c>
      <c r="C6" s="203" t="s">
        <v>87</v>
      </c>
      <c r="D6" s="203" t="s">
        <v>88</v>
      </c>
      <c r="E6" s="203" t="s">
        <v>89</v>
      </c>
      <c r="F6" s="203" t="s">
        <v>64</v>
      </c>
      <c r="G6" s="203" t="s">
        <v>90</v>
      </c>
      <c r="H6" s="90" t="s">
        <v>91</v>
      </c>
      <c r="I6" s="90" t="s">
        <v>82</v>
      </c>
      <c r="J6" s="188">
        <v>125000</v>
      </c>
      <c r="K6" s="81">
        <v>49</v>
      </c>
      <c r="L6" s="81">
        <v>0</v>
      </c>
      <c r="M6" s="81">
        <v>163</v>
      </c>
      <c r="N6" s="91">
        <v>23</v>
      </c>
      <c r="O6" s="92">
        <v>1</v>
      </c>
      <c r="P6" s="93">
        <f>N6+O6</f>
        <v>24</v>
      </c>
      <c r="Q6" s="82">
        <f>IFERROR(P6/M6,"-")</f>
        <v>0.14723926380368</v>
      </c>
      <c r="R6" s="81">
        <v>0</v>
      </c>
      <c r="S6" s="81">
        <v>9</v>
      </c>
      <c r="T6" s="82">
        <f>IFERROR(S6/(O6+P6),"-")</f>
        <v>0.36</v>
      </c>
      <c r="U6" s="182">
        <f>IFERROR(J6/SUM(P6:P7),"-")</f>
        <v>838.92617449664</v>
      </c>
      <c r="V6" s="84">
        <v>1</v>
      </c>
      <c r="W6" s="82">
        <f>IF(P6=0,"-",V6/P6)</f>
        <v>0.041666666666667</v>
      </c>
      <c r="X6" s="186">
        <v>13000</v>
      </c>
      <c r="Y6" s="187">
        <f>IFERROR(X6/P6,"-")</f>
        <v>541.66666666667</v>
      </c>
      <c r="Z6" s="187">
        <f>IFERROR(X6/V6,"-")</f>
        <v>13000</v>
      </c>
      <c r="AA6" s="188">
        <f>SUM(X6:X7)-SUM(J6:J7)</f>
        <v>-15000</v>
      </c>
      <c r="AB6" s="85">
        <f>SUM(X6:X7)/SUM(J6:J7)</f>
        <v>0.88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12</v>
      </c>
      <c r="AN6" s="101">
        <f>IF(P6=0,"",IF(AM6=0,"",(AM6/P6)))</f>
        <v>0.5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6</v>
      </c>
      <c r="AW6" s="107">
        <f>IF(P6=0,"",IF(AV6=0,"",(AV6/P6)))</f>
        <v>0.25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3</v>
      </c>
      <c r="BF6" s="113">
        <f>IF(P6=0,"",IF(BE6=0,"",(BE6/P6)))</f>
        <v>0.125</v>
      </c>
      <c r="BG6" s="112">
        <v>1</v>
      </c>
      <c r="BH6" s="114">
        <f>IFERROR(BG6/BE6,"-")</f>
        <v>0.33333333333333</v>
      </c>
      <c r="BI6" s="115">
        <v>13000</v>
      </c>
      <c r="BJ6" s="116">
        <f>IFERROR(BI6/BE6,"-")</f>
        <v>4333.3333333333</v>
      </c>
      <c r="BK6" s="117"/>
      <c r="BL6" s="117"/>
      <c r="BM6" s="117">
        <v>1</v>
      </c>
      <c r="BN6" s="119">
        <v>1</v>
      </c>
      <c r="BO6" s="120">
        <f>IF(P6=0,"",IF(BN6=0,"",(BN6/P6)))</f>
        <v>0.041666666666667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2</v>
      </c>
      <c r="BX6" s="127">
        <f>IF(P6=0,"",IF(BW6=0,"",(BW6/P6)))</f>
        <v>0.083333333333333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13000</v>
      </c>
      <c r="CQ6" s="141">
        <v>13000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92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317</v>
      </c>
      <c r="L7" s="81">
        <v>243</v>
      </c>
      <c r="M7" s="81">
        <v>220</v>
      </c>
      <c r="N7" s="91">
        <v>123</v>
      </c>
      <c r="O7" s="92">
        <v>2</v>
      </c>
      <c r="P7" s="93">
        <f>N7+O7</f>
        <v>125</v>
      </c>
      <c r="Q7" s="82">
        <f>IFERROR(P7/M7,"-")</f>
        <v>0.56818181818182</v>
      </c>
      <c r="R7" s="81">
        <v>8</v>
      </c>
      <c r="S7" s="81">
        <v>34</v>
      </c>
      <c r="T7" s="82">
        <f>IFERROR(S7/(O7+P7),"-")</f>
        <v>0.26771653543307</v>
      </c>
      <c r="U7" s="182"/>
      <c r="V7" s="84">
        <v>2</v>
      </c>
      <c r="W7" s="82">
        <f>IF(P7=0,"-",V7/P7)</f>
        <v>0.016</v>
      </c>
      <c r="X7" s="186">
        <v>97000</v>
      </c>
      <c r="Y7" s="187">
        <f>IFERROR(X7/P7,"-")</f>
        <v>776</v>
      </c>
      <c r="Z7" s="187">
        <f>IFERROR(X7/V7,"-")</f>
        <v>48500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40</v>
      </c>
      <c r="AN7" s="101">
        <f>IF(P7=0,"",IF(AM7=0,"",(AM7/P7)))</f>
        <v>0.32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22</v>
      </c>
      <c r="AW7" s="107">
        <f>IF(P7=0,"",IF(AV7=0,"",(AV7/P7)))</f>
        <v>0.176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23</v>
      </c>
      <c r="BF7" s="113">
        <f>IF(P7=0,"",IF(BE7=0,"",(BE7/P7)))</f>
        <v>0.184</v>
      </c>
      <c r="BG7" s="112">
        <v>2</v>
      </c>
      <c r="BH7" s="114">
        <f>IFERROR(BG7/BE7,"-")</f>
        <v>0.08695652173913</v>
      </c>
      <c r="BI7" s="115">
        <v>17000</v>
      </c>
      <c r="BJ7" s="116">
        <f>IFERROR(BI7/BE7,"-")</f>
        <v>739.13043478261</v>
      </c>
      <c r="BK7" s="117"/>
      <c r="BL7" s="117">
        <v>1</v>
      </c>
      <c r="BM7" s="117">
        <v>1</v>
      </c>
      <c r="BN7" s="119">
        <v>26</v>
      </c>
      <c r="BO7" s="120">
        <f>IF(P7=0,"",IF(BN7=0,"",(BN7/P7)))</f>
        <v>0.208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8</v>
      </c>
      <c r="BX7" s="127">
        <f>IF(P7=0,"",IF(BW7=0,"",(BW7/P7)))</f>
        <v>0.064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6</v>
      </c>
      <c r="CG7" s="134">
        <f>IF(P7=0,"",IF(CF7=0,"",(CF7/P7)))</f>
        <v>0.048</v>
      </c>
      <c r="CH7" s="135">
        <v>1</v>
      </c>
      <c r="CI7" s="136">
        <f>IFERROR(CH7/CF7,"-")</f>
        <v>0.16666666666667</v>
      </c>
      <c r="CJ7" s="137">
        <v>85000</v>
      </c>
      <c r="CK7" s="138">
        <f>IFERROR(CJ7/CF7,"-")</f>
        <v>14166.666666667</v>
      </c>
      <c r="CL7" s="139"/>
      <c r="CM7" s="139"/>
      <c r="CN7" s="139">
        <v>1</v>
      </c>
      <c r="CO7" s="140">
        <v>2</v>
      </c>
      <c r="CP7" s="141">
        <v>97000</v>
      </c>
      <c r="CQ7" s="141">
        <v>85000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0.88</v>
      </c>
      <c r="B10" s="39"/>
      <c r="C10" s="39"/>
      <c r="D10" s="39"/>
      <c r="E10" s="39"/>
      <c r="F10" s="39"/>
      <c r="G10" s="40" t="s">
        <v>93</v>
      </c>
      <c r="H10" s="40"/>
      <c r="I10" s="40"/>
      <c r="J10" s="190">
        <f>SUM(J6:J9)</f>
        <v>125000</v>
      </c>
      <c r="K10" s="41">
        <f>SUM(K6:K9)</f>
        <v>366</v>
      </c>
      <c r="L10" s="41">
        <f>SUM(L6:L9)</f>
        <v>243</v>
      </c>
      <c r="M10" s="41">
        <f>SUM(M6:M9)</f>
        <v>383</v>
      </c>
      <c r="N10" s="41">
        <f>SUM(N6:N9)</f>
        <v>146</v>
      </c>
      <c r="O10" s="41">
        <f>SUM(O6:O9)</f>
        <v>3</v>
      </c>
      <c r="P10" s="41">
        <f>SUM(P6:P9)</f>
        <v>149</v>
      </c>
      <c r="Q10" s="42">
        <f>IFERROR(P10/M10,"-")</f>
        <v>0.38903394255875</v>
      </c>
      <c r="R10" s="78">
        <f>SUM(R6:R9)</f>
        <v>8</v>
      </c>
      <c r="S10" s="78">
        <f>SUM(S6:S9)</f>
        <v>43</v>
      </c>
      <c r="T10" s="42">
        <f>IFERROR(R10/P10,"-")</f>
        <v>0.053691275167785</v>
      </c>
      <c r="U10" s="184">
        <f>IFERROR(J10/P10,"-")</f>
        <v>838.92617449664</v>
      </c>
      <c r="V10" s="44">
        <f>SUM(V6:V9)</f>
        <v>3</v>
      </c>
      <c r="W10" s="42">
        <f>IFERROR(V10/P10,"-")</f>
        <v>0.020134228187919</v>
      </c>
      <c r="X10" s="190">
        <f>SUM(X6:X9)</f>
        <v>110000</v>
      </c>
      <c r="Y10" s="190">
        <f>IFERROR(X10/P10,"-")</f>
        <v>738.25503355705</v>
      </c>
      <c r="Z10" s="190">
        <f>IFERROR(X10/V10,"-")</f>
        <v>36666.666666667</v>
      </c>
      <c r="AA10" s="190">
        <f>X10-J10</f>
        <v>-15000</v>
      </c>
      <c r="AB10" s="47">
        <f>X10/J10</f>
        <v>0.88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