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<sst xmlns="http://schemas.openxmlformats.org/spreadsheetml/2006/main" uniqueCount="88">
  <si>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</si>
  <si>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</si>
  <si>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</si>
  <si>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</si>
  <si>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</si>
  <si>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</si>
  <si>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</si>
  <si>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</si>
  <si>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</si>
  <si>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</si>
  <si>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</si>
  <si>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</si>
  <si>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</si>
  <si>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</si>
  <si>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</si>
  <si>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</si>
  <si>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</si>
  <si>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</si>
  <si>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</si>
  <si>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</si>
  <si>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</si>
  <si>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</si>
  <si>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</si>
  <si>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</si>
  <si>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</si>
  <si>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06月</t>
  </si>
  <si>
    <t>ヘスティア</t>
  </si>
  <si>
    <t>最終更新日</t>
  </si>
  <si>
    <t>09月30日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</si>
  <si>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</si>
  <si>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</si>
  <si>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</si>
  <si>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</si>
  <si>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</si>
  <si>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</si>
  <si>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</si>
  <si>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</si>
  <si>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</si>
  <si>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</si>
  <si>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</si>
  <si>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</si>
  <si>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</si>
  <si>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</si>
  <si>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</si>
  <si>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</si>
  <si>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</si>
  <si>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</si>
  <si>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</si>
  <si>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</si>
  <si>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</si>
  <si>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</si>
  <si>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</si>
  <si>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</si>
  <si>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</si>
  <si>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</si>
  <si>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</si>
  <si>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</si>
  <si>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</si>
  <si>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</si>
  <si>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</si>
  <si>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</si>
  <si>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ad722</t>
  </si>
  <si>
    <t>大洋図書</t>
  </si>
  <si>
    <t>1P記事_求む！中高年男性版_ヘスティア</t>
  </si>
  <si>
    <t>lp07</t>
  </si>
  <si>
    <t>臨時増刊ラヴァーズ</t>
  </si>
  <si>
    <t>表4</t>
  </si>
  <si>
    <t>6月22日(火)</t>
  </si>
  <si>
    <t>ad723</t>
  </si>
  <si>
    <t>空電</t>
  </si>
  <si>
    <t>ad724</t>
  </si>
  <si>
    <t>日本文芸社</t>
  </si>
  <si>
    <t>2Pスポーツ新聞_v01_ヘスティア(高宮菜々子さん)</t>
  </si>
  <si>
    <t>週刊漫画ゴラク.4W金</t>
  </si>
  <si>
    <t>1C2P</t>
  </si>
  <si>
    <t>6月25日(金)</t>
  </si>
  <si>
    <t>ad725</t>
  </si>
  <si>
    <t>雑誌 TOTAL</t>
  </si>
  <si>
    <t>●DVD 広告</t>
  </si>
  <si>
    <t>pa563</t>
  </si>
  <si>
    <t>楽楽出版</t>
  </si>
  <si>
    <t>DVD4コマ-ヘスティア</t>
  </si>
  <si>
    <t>毎月売</t>
  </si>
  <si>
    <t>EXCITING MAX!SPECIAL</t>
  </si>
  <si>
    <t>DVD袋裏1C+コンテンツ枠</t>
  </si>
  <si>
    <t>6月11日(金)</t>
  </si>
  <si>
    <t>pa564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</si>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</sst>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230000</v>
      </c>
      <c r="E6" s="81">
        <v>220</v>
      </c>
      <c r="F6" s="81">
        <v>98</v>
      </c>
      <c r="G6" s="81">
        <v>210</v>
      </c>
      <c r="H6" s="91">
        <v>48</v>
      </c>
      <c r="I6" s="92">
        <v>0</v>
      </c>
      <c r="J6" s="145">
        <f>H6+I6</f>
        <v>48</v>
      </c>
      <c r="K6" s="82">
        <f>IFERROR(J6/G6,"-")</f>
        <v>0.22857142857143</v>
      </c>
      <c r="L6" s="81">
        <v>9</v>
      </c>
      <c r="M6" s="81">
        <v>7</v>
      </c>
      <c r="N6" s="82">
        <f>IFERROR(L6/J6,"-")</f>
        <v>0.1875</v>
      </c>
      <c r="O6" s="83">
        <f>IFERROR(D6/J6,"-")</f>
        <v>4791.6666666667</v>
      </c>
      <c r="P6" s="84">
        <v>11</v>
      </c>
      <c r="Q6" s="82">
        <f>IFERROR(P6/J6,"-")</f>
        <v>0.22916666666667</v>
      </c>
      <c r="R6" s="200">
        <v>423000</v>
      </c>
      <c r="S6" s="201">
        <f>IFERROR(R6/J6,"-")</f>
        <v>8812.5</v>
      </c>
      <c r="T6" s="201">
        <f>IFERROR(R6/P6,"-")</f>
        <v>38454.545454545</v>
      </c>
      <c r="U6" s="195">
        <f>IFERROR(R6-D6,"-")</f>
        <v>193000</v>
      </c>
      <c r="V6" s="85">
        <f>R6/D6</f>
        <v>1.8391304347826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185000</v>
      </c>
      <c r="E7" s="81">
        <v>308</v>
      </c>
      <c r="F7" s="81">
        <v>185</v>
      </c>
      <c r="G7" s="81">
        <v>332</v>
      </c>
      <c r="H7" s="91">
        <v>83</v>
      </c>
      <c r="I7" s="92">
        <v>0</v>
      </c>
      <c r="J7" s="145">
        <f>H7+I7</f>
        <v>83</v>
      </c>
      <c r="K7" s="82">
        <f>IFERROR(J7/G7,"-")</f>
        <v>0.25</v>
      </c>
      <c r="L7" s="81">
        <v>6</v>
      </c>
      <c r="M7" s="81">
        <v>18</v>
      </c>
      <c r="N7" s="82">
        <f>IFERROR(L7/J7,"-")</f>
        <v>0.072289156626506</v>
      </c>
      <c r="O7" s="83">
        <f>IFERROR(D7/J7,"-")</f>
        <v>2228.9156626506</v>
      </c>
      <c r="P7" s="84">
        <v>4</v>
      </c>
      <c r="Q7" s="82">
        <f>IFERROR(P7/J7,"-")</f>
        <v>0.048192771084337</v>
      </c>
      <c r="R7" s="200">
        <v>709024</v>
      </c>
      <c r="S7" s="201">
        <f>IFERROR(R7/J7,"-")</f>
        <v>8542.4578313253</v>
      </c>
      <c r="T7" s="201">
        <f>IFERROR(R7/P7,"-")</f>
        <v>177256</v>
      </c>
      <c r="U7" s="195">
        <f>IFERROR(R7-D7,"-")</f>
        <v>524024</v>
      </c>
      <c r="V7" s="85">
        <f>R7/D7</f>
        <v>3.8325621621622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415000</v>
      </c>
      <c r="E10" s="41">
        <f>SUM(E6:E8)</f>
        <v>528</v>
      </c>
      <c r="F10" s="41">
        <f>SUM(F6:F8)</f>
        <v>283</v>
      </c>
      <c r="G10" s="41">
        <f>SUM(G6:G8)</f>
        <v>542</v>
      </c>
      <c r="H10" s="41">
        <f>SUM(H6:H8)</f>
        <v>131</v>
      </c>
      <c r="I10" s="41">
        <f>SUM(I6:I8)</f>
        <v>0</v>
      </c>
      <c r="J10" s="41">
        <f>SUM(J6:J8)</f>
        <v>131</v>
      </c>
      <c r="K10" s="42">
        <f>IFERROR(J10/G10,"-")</f>
        <v>0.24169741697417</v>
      </c>
      <c r="L10" s="78">
        <f>SUM(L6:L8)</f>
        <v>15</v>
      </c>
      <c r="M10" s="78">
        <f>SUM(M6:M8)</f>
        <v>25</v>
      </c>
      <c r="N10" s="42">
        <f>IFERROR(L10/J10,"-")</f>
        <v>0.11450381679389</v>
      </c>
      <c r="O10" s="43">
        <f>IFERROR(D10/J10,"-")</f>
        <v>3167.9389312977</v>
      </c>
      <c r="P10" s="44">
        <f>SUM(P6:P8)</f>
        <v>15</v>
      </c>
      <c r="Q10" s="42">
        <f>IFERROR(P10/J10,"-")</f>
        <v>0.11450381679389</v>
      </c>
      <c r="R10" s="45">
        <f>SUM(R6:R8)</f>
        <v>1132024</v>
      </c>
      <c r="S10" s="45">
        <f>IFERROR(R10/J10,"-")</f>
        <v>8641.4045801527</v>
      </c>
      <c r="T10" s="45">
        <f>IFERROR(R10/P10,"-")</f>
        <v>75468.266666667</v>
      </c>
      <c r="U10" s="46">
        <f>SUM(U6:U8)</f>
        <v>717024</v>
      </c>
      <c r="V10" s="47">
        <f>IFERROR(R10/D10,"-")</f>
        <v>2.7277686746988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2.6190476190476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105000</v>
      </c>
      <c r="K6" s="81">
        <v>36</v>
      </c>
      <c r="L6" s="81">
        <v>0</v>
      </c>
      <c r="M6" s="81">
        <v>102</v>
      </c>
      <c r="N6" s="91">
        <v>15</v>
      </c>
      <c r="O6" s="92">
        <v>0</v>
      </c>
      <c r="P6" s="93">
        <f>N6+O6</f>
        <v>15</v>
      </c>
      <c r="Q6" s="82">
        <f>IFERROR(P6/M6,"-")</f>
        <v>0.14705882352941</v>
      </c>
      <c r="R6" s="81">
        <v>1</v>
      </c>
      <c r="S6" s="81">
        <v>4</v>
      </c>
      <c r="T6" s="82">
        <f>IFERROR(S6/(O6+P6),"-")</f>
        <v>0.26666666666667</v>
      </c>
      <c r="U6" s="182">
        <f>IFERROR(J6/SUM(P6:P7),"-")</f>
        <v>3088.2352941176</v>
      </c>
      <c r="V6" s="84">
        <v>2</v>
      </c>
      <c r="W6" s="82">
        <f>IF(P6=0,"-",V6/P6)</f>
        <v>0.13333333333333</v>
      </c>
      <c r="X6" s="186">
        <v>19000</v>
      </c>
      <c r="Y6" s="187">
        <f>IFERROR(X6/P6,"-")</f>
        <v>1266.6666666667</v>
      </c>
      <c r="Z6" s="187">
        <f>IFERROR(X6/V6,"-")</f>
        <v>9500</v>
      </c>
      <c r="AA6" s="188">
        <f>SUM(X6:X7)-SUM(J6:J7)</f>
        <v>170000</v>
      </c>
      <c r="AB6" s="85">
        <f>SUM(X6:X7)/SUM(J6:J7)</f>
        <v>2.6190476190476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3</v>
      </c>
      <c r="AN6" s="101">
        <f>IF(P6=0,"",IF(AM6=0,"",(AM6/P6)))</f>
        <v>0.2</v>
      </c>
      <c r="AO6" s="100">
        <v>1</v>
      </c>
      <c r="AP6" s="102">
        <f>IFERROR(AP6/AM6,"-")</f>
        <v>0</v>
      </c>
      <c r="AQ6" s="103">
        <v>6000</v>
      </c>
      <c r="AR6" s="104">
        <f>IFERROR(AQ6/AM6,"-")</f>
        <v>2000</v>
      </c>
      <c r="AS6" s="105"/>
      <c r="AT6" s="105">
        <v>1</v>
      </c>
      <c r="AU6" s="105"/>
      <c r="AV6" s="106">
        <v>1</v>
      </c>
      <c r="AW6" s="107">
        <f>IF(P6=0,"",IF(AV6=0,"",(AV6/P6)))</f>
        <v>0.066666666666667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0.13333333333333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5</v>
      </c>
      <c r="BO6" s="120">
        <f>IF(P6=0,"",IF(BN6=0,"",(BN6/P6)))</f>
        <v>0.33333333333333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3</v>
      </c>
      <c r="BX6" s="127">
        <f>IF(P6=0,"",IF(BW6=0,"",(BW6/P6)))</f>
        <v>0.2</v>
      </c>
      <c r="BY6" s="128">
        <v>2</v>
      </c>
      <c r="BZ6" s="129">
        <f>IFERROR(BY6/BW6,"-")</f>
        <v>0.66666666666667</v>
      </c>
      <c r="CA6" s="130">
        <v>56000</v>
      </c>
      <c r="CB6" s="131">
        <f>IFERROR(CA6/BW6,"-")</f>
        <v>18666.666666667</v>
      </c>
      <c r="CC6" s="132"/>
      <c r="CD6" s="132">
        <v>1</v>
      </c>
      <c r="CE6" s="132">
        <v>1</v>
      </c>
      <c r="CF6" s="133">
        <v>1</v>
      </c>
      <c r="CG6" s="134">
        <f>IF(P6=0,"",IF(CF6=0,"",(CF6/P6)))</f>
        <v>0.066666666666667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2</v>
      </c>
      <c r="CP6" s="141">
        <v>19000</v>
      </c>
      <c r="CQ6" s="141">
        <v>43000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117</v>
      </c>
      <c r="L7" s="81">
        <v>70</v>
      </c>
      <c r="M7" s="81">
        <v>66</v>
      </c>
      <c r="N7" s="91">
        <v>19</v>
      </c>
      <c r="O7" s="92">
        <v>0</v>
      </c>
      <c r="P7" s="93">
        <f>N7+O7</f>
        <v>19</v>
      </c>
      <c r="Q7" s="82">
        <f>IFERROR(P7/M7,"-")</f>
        <v>0.28787878787879</v>
      </c>
      <c r="R7" s="81">
        <v>5</v>
      </c>
      <c r="S7" s="81">
        <v>1</v>
      </c>
      <c r="T7" s="82">
        <f>IFERROR(S7/(O7+P7),"-")</f>
        <v>0.052631578947368</v>
      </c>
      <c r="U7" s="182"/>
      <c r="V7" s="84">
        <v>5</v>
      </c>
      <c r="W7" s="82">
        <f>IF(P7=0,"-",V7/P7)</f>
        <v>0.26315789473684</v>
      </c>
      <c r="X7" s="186">
        <v>256000</v>
      </c>
      <c r="Y7" s="187">
        <f>IFERROR(X7/P7,"-")</f>
        <v>13473.684210526</v>
      </c>
      <c r="Z7" s="187">
        <f>IFERROR(X7/V7,"-")</f>
        <v>51200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0.052631578947368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4</v>
      </c>
      <c r="BF7" s="113">
        <f>IF(P7=0,"",IF(BE7=0,"",(BE7/P7)))</f>
        <v>0.21052631578947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7</v>
      </c>
      <c r="BO7" s="120">
        <f>IF(P7=0,"",IF(BN7=0,"",(BN7/P7)))</f>
        <v>0.36842105263158</v>
      </c>
      <c r="BP7" s="121">
        <v>2</v>
      </c>
      <c r="BQ7" s="122">
        <f>IFERROR(BP7/BN7,"-")</f>
        <v>0.28571428571429</v>
      </c>
      <c r="BR7" s="123">
        <v>44000</v>
      </c>
      <c r="BS7" s="124">
        <f>IFERROR(BR7/BN7,"-")</f>
        <v>6285.7142857143</v>
      </c>
      <c r="BT7" s="125">
        <v>1</v>
      </c>
      <c r="BU7" s="125"/>
      <c r="BV7" s="125">
        <v>1</v>
      </c>
      <c r="BW7" s="126">
        <v>6</v>
      </c>
      <c r="BX7" s="127">
        <f>IF(P7=0,"",IF(BW7=0,"",(BW7/P7)))</f>
        <v>0.31578947368421</v>
      </c>
      <c r="BY7" s="128">
        <v>3</v>
      </c>
      <c r="BZ7" s="129">
        <f>IFERROR(BY7/BW7,"-")</f>
        <v>0.5</v>
      </c>
      <c r="CA7" s="130">
        <v>121000</v>
      </c>
      <c r="CB7" s="131">
        <f>IFERROR(CA7/BW7,"-")</f>
        <v>20166.666666667</v>
      </c>
      <c r="CC7" s="132"/>
      <c r="CD7" s="132">
        <v>1</v>
      </c>
      <c r="CE7" s="132">
        <v>2</v>
      </c>
      <c r="CF7" s="133">
        <v>1</v>
      </c>
      <c r="CG7" s="134">
        <f>IF(P7=0,"",IF(CF7=0,"",(CF7/P7)))</f>
        <v>0.052631578947368</v>
      </c>
      <c r="CH7" s="135">
        <v>1</v>
      </c>
      <c r="CI7" s="136">
        <f>IFERROR(CH7/CF7,"-")</f>
        <v>1</v>
      </c>
      <c r="CJ7" s="137">
        <v>101000</v>
      </c>
      <c r="CK7" s="138">
        <f>IFERROR(CJ7/CF7,"-")</f>
        <v>101000</v>
      </c>
      <c r="CL7" s="139"/>
      <c r="CM7" s="139"/>
      <c r="CN7" s="139">
        <v>1</v>
      </c>
      <c r="CO7" s="140">
        <v>5</v>
      </c>
      <c r="CP7" s="141">
        <v>256000</v>
      </c>
      <c r="CQ7" s="141">
        <v>101000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1.184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74</v>
      </c>
      <c r="I8" s="90" t="s">
        <v>75</v>
      </c>
      <c r="J8" s="188">
        <v>125000</v>
      </c>
      <c r="K8" s="81">
        <v>7</v>
      </c>
      <c r="L8" s="81">
        <v>0</v>
      </c>
      <c r="M8" s="81">
        <v>35</v>
      </c>
      <c r="N8" s="91">
        <v>5</v>
      </c>
      <c r="O8" s="92">
        <v>0</v>
      </c>
      <c r="P8" s="93">
        <f>N8+O8</f>
        <v>5</v>
      </c>
      <c r="Q8" s="82">
        <f>IFERROR(P8/M8,"-")</f>
        <v>0.14285714285714</v>
      </c>
      <c r="R8" s="81">
        <v>0</v>
      </c>
      <c r="S8" s="81">
        <v>1</v>
      </c>
      <c r="T8" s="82">
        <f>IFERROR(S8/(O8+P8),"-")</f>
        <v>0.2</v>
      </c>
      <c r="U8" s="182">
        <f>IFERROR(J8/SUM(P8:P9),"-")</f>
        <v>8928.5714285714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23000</v>
      </c>
      <c r="AB8" s="85">
        <f>SUM(X8:X9)/SUM(J8:J9)</f>
        <v>1.184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0.4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2</v>
      </c>
      <c r="BO8" s="120">
        <f>IF(P8=0,"",IF(BN8=0,"",(BN8/P8)))</f>
        <v>0.4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0.2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60</v>
      </c>
      <c r="L9" s="81">
        <v>28</v>
      </c>
      <c r="M9" s="81">
        <v>7</v>
      </c>
      <c r="N9" s="91">
        <v>9</v>
      </c>
      <c r="O9" s="92">
        <v>0</v>
      </c>
      <c r="P9" s="93">
        <f>N9+O9</f>
        <v>9</v>
      </c>
      <c r="Q9" s="82">
        <f>IFERROR(P9/M9,"-")</f>
        <v>1.2857142857143</v>
      </c>
      <c r="R9" s="81">
        <v>3</v>
      </c>
      <c r="S9" s="81">
        <v>1</v>
      </c>
      <c r="T9" s="82">
        <f>IFERROR(S9/(O9+P9),"-")</f>
        <v>0.11111111111111</v>
      </c>
      <c r="U9" s="182"/>
      <c r="V9" s="84">
        <v>4</v>
      </c>
      <c r="W9" s="82">
        <f>IF(P9=0,"-",V9/P9)</f>
        <v>0.44444444444444</v>
      </c>
      <c r="X9" s="186">
        <v>148000</v>
      </c>
      <c r="Y9" s="187">
        <f>IFERROR(X9/P9,"-")</f>
        <v>16444.444444444</v>
      </c>
      <c r="Z9" s="187">
        <f>IFERROR(X9/V9,"-")</f>
        <v>37000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0.11111111111111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2</v>
      </c>
      <c r="BF9" s="113">
        <f>IF(P9=0,"",IF(BE9=0,"",(BE9/P9)))</f>
        <v>0.22222222222222</v>
      </c>
      <c r="BG9" s="112">
        <v>1</v>
      </c>
      <c r="BH9" s="114">
        <f>IFERROR(BG9/BE9,"-")</f>
        <v>0.5</v>
      </c>
      <c r="BI9" s="115">
        <v>5000</v>
      </c>
      <c r="BJ9" s="116">
        <f>IFERROR(BI9/BE9,"-")</f>
        <v>2500</v>
      </c>
      <c r="BK9" s="117">
        <v>1</v>
      </c>
      <c r="BL9" s="117"/>
      <c r="BM9" s="117"/>
      <c r="BN9" s="119">
        <v>3</v>
      </c>
      <c r="BO9" s="120">
        <f>IF(P9=0,"",IF(BN9=0,"",(BN9/P9)))</f>
        <v>0.33333333333333</v>
      </c>
      <c r="BP9" s="121">
        <v>2</v>
      </c>
      <c r="BQ9" s="122">
        <f>IFERROR(BP9/BN9,"-")</f>
        <v>0.66666666666667</v>
      </c>
      <c r="BR9" s="123">
        <v>27000</v>
      </c>
      <c r="BS9" s="124">
        <f>IFERROR(BR9/BN9,"-")</f>
        <v>9000</v>
      </c>
      <c r="BT9" s="125">
        <v>1</v>
      </c>
      <c r="BU9" s="125"/>
      <c r="BV9" s="125">
        <v>1</v>
      </c>
      <c r="BW9" s="126">
        <v>3</v>
      </c>
      <c r="BX9" s="127">
        <f>IF(P9=0,"",IF(BW9=0,"",(BW9/P9)))</f>
        <v>0.33333333333333</v>
      </c>
      <c r="BY9" s="128">
        <v>1</v>
      </c>
      <c r="BZ9" s="129">
        <f>IFERROR(BY9/BW9,"-")</f>
        <v>0.33333333333333</v>
      </c>
      <c r="CA9" s="130">
        <v>116000</v>
      </c>
      <c r="CB9" s="131">
        <f>IFERROR(CA9/BW9,"-")</f>
        <v>38666.666666667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4</v>
      </c>
      <c r="CP9" s="141">
        <v>148000</v>
      </c>
      <c r="CQ9" s="141">
        <v>116000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1.8391304347826</v>
      </c>
      <c r="B12" s="39"/>
      <c r="C12" s="39"/>
      <c r="D12" s="39"/>
      <c r="E12" s="39"/>
      <c r="F12" s="39"/>
      <c r="G12" s="40" t="s">
        <v>77</v>
      </c>
      <c r="H12" s="40"/>
      <c r="I12" s="40"/>
      <c r="J12" s="190">
        <f>SUM(J6:J11)</f>
        <v>230000</v>
      </c>
      <c r="K12" s="41">
        <f>SUM(K6:K11)</f>
        <v>220</v>
      </c>
      <c r="L12" s="41">
        <f>SUM(L6:L11)</f>
        <v>98</v>
      </c>
      <c r="M12" s="41">
        <f>SUM(M6:M11)</f>
        <v>210</v>
      </c>
      <c r="N12" s="41">
        <f>SUM(N6:N11)</f>
        <v>48</v>
      </c>
      <c r="O12" s="41">
        <f>SUM(O6:O11)</f>
        <v>0</v>
      </c>
      <c r="P12" s="41">
        <f>SUM(P6:P11)</f>
        <v>48</v>
      </c>
      <c r="Q12" s="42">
        <f>IFERROR(P12/M12,"-")</f>
        <v>0.22857142857143</v>
      </c>
      <c r="R12" s="78">
        <f>SUM(R6:R11)</f>
        <v>9</v>
      </c>
      <c r="S12" s="78">
        <f>SUM(S6:S11)</f>
        <v>7</v>
      </c>
      <c r="T12" s="42">
        <f>IFERROR(R12/P12,"-")</f>
        <v>0.1875</v>
      </c>
      <c r="U12" s="184">
        <f>IFERROR(J12/P12,"-")</f>
        <v>4791.6666666667</v>
      </c>
      <c r="V12" s="44">
        <f>SUM(V6:V11)</f>
        <v>11</v>
      </c>
      <c r="W12" s="42">
        <f>IFERROR(V12/P12,"-")</f>
        <v>0.22916666666667</v>
      </c>
      <c r="X12" s="190">
        <f>SUM(X6:X11)</f>
        <v>423000</v>
      </c>
      <c r="Y12" s="190">
        <f>IFERROR(X12/P12,"-")</f>
        <v>8812.5</v>
      </c>
      <c r="Z12" s="190">
        <f>IFERROR(X12/V12,"-")</f>
        <v>38454.545454545</v>
      </c>
      <c r="AA12" s="190">
        <f>X12-J12</f>
        <v>193000</v>
      </c>
      <c r="AB12" s="47">
        <f>X12/J12</f>
        <v>1.8391304347826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78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3.8325621621622</v>
      </c>
      <c r="B6" s="203" t="s">
        <v>79</v>
      </c>
      <c r="C6" s="203" t="s">
        <v>80</v>
      </c>
      <c r="D6" s="203" t="s">
        <v>81</v>
      </c>
      <c r="E6" s="203" t="s">
        <v>82</v>
      </c>
      <c r="F6" s="203" t="s">
        <v>64</v>
      </c>
      <c r="G6" s="203" t="s">
        <v>83</v>
      </c>
      <c r="H6" s="90" t="s">
        <v>84</v>
      </c>
      <c r="I6" s="90" t="s">
        <v>85</v>
      </c>
      <c r="J6" s="188">
        <v>185000</v>
      </c>
      <c r="K6" s="81">
        <v>36</v>
      </c>
      <c r="L6" s="81">
        <v>0</v>
      </c>
      <c r="M6" s="81">
        <v>186</v>
      </c>
      <c r="N6" s="91">
        <v>19</v>
      </c>
      <c r="O6" s="92">
        <v>0</v>
      </c>
      <c r="P6" s="93">
        <f>N6+O6</f>
        <v>19</v>
      </c>
      <c r="Q6" s="82">
        <f>IFERROR(P6/M6,"-")</f>
        <v>0.10215053763441</v>
      </c>
      <c r="R6" s="81">
        <v>3</v>
      </c>
      <c r="S6" s="81">
        <v>7</v>
      </c>
      <c r="T6" s="82">
        <f>IFERROR(S6/(O6+P6),"-")</f>
        <v>0.36842105263158</v>
      </c>
      <c r="U6" s="182">
        <f>IFERROR(J6/SUM(P6:P7),"-")</f>
        <v>2228.9156626506</v>
      </c>
      <c r="V6" s="84">
        <v>2</v>
      </c>
      <c r="W6" s="82">
        <f>IF(P6=0,"-",V6/P6)</f>
        <v>0.10526315789474</v>
      </c>
      <c r="X6" s="186">
        <v>621924</v>
      </c>
      <c r="Y6" s="187">
        <f>IFERROR(X6/P6,"-")</f>
        <v>32732.842105263</v>
      </c>
      <c r="Z6" s="187">
        <f>IFERROR(X6/V6,"-")</f>
        <v>310962</v>
      </c>
      <c r="AA6" s="188">
        <f>SUM(X6:X7)-SUM(J6:J7)</f>
        <v>524024</v>
      </c>
      <c r="AB6" s="85">
        <f>SUM(X6:X7)/SUM(J6:J7)</f>
        <v>3.8325621621622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9</v>
      </c>
      <c r="AN6" s="101">
        <f>IF(P6=0,"",IF(AM6=0,"",(AM6/P6)))</f>
        <v>0.47368421052632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0.10526315789474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0.052631578947368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4</v>
      </c>
      <c r="BO6" s="120">
        <f>IF(P6=0,"",IF(BN6=0,"",(BN6/P6)))</f>
        <v>0.21052631578947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3</v>
      </c>
      <c r="BX6" s="127">
        <f>IF(P6=0,"",IF(BW6=0,"",(BW6/P6)))</f>
        <v>0.15789473684211</v>
      </c>
      <c r="BY6" s="128">
        <v>2</v>
      </c>
      <c r="BZ6" s="129">
        <f>IFERROR(BY6/BW6,"-")</f>
        <v>0.66666666666667</v>
      </c>
      <c r="CA6" s="130">
        <v>621924</v>
      </c>
      <c r="CB6" s="131">
        <f>IFERROR(CA6/BW6,"-")</f>
        <v>207308</v>
      </c>
      <c r="CC6" s="132"/>
      <c r="CD6" s="132"/>
      <c r="CE6" s="132">
        <v>2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621924</v>
      </c>
      <c r="CQ6" s="141">
        <v>605924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86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272</v>
      </c>
      <c r="L7" s="81">
        <v>185</v>
      </c>
      <c r="M7" s="81">
        <v>146</v>
      </c>
      <c r="N7" s="91">
        <v>64</v>
      </c>
      <c r="O7" s="92">
        <v>0</v>
      </c>
      <c r="P7" s="93">
        <f>N7+O7</f>
        <v>64</v>
      </c>
      <c r="Q7" s="82">
        <f>IFERROR(P7/M7,"-")</f>
        <v>0.43835616438356</v>
      </c>
      <c r="R7" s="81">
        <v>3</v>
      </c>
      <c r="S7" s="81">
        <v>11</v>
      </c>
      <c r="T7" s="82">
        <f>IFERROR(S7/(O7+P7),"-")</f>
        <v>0.171875</v>
      </c>
      <c r="U7" s="182"/>
      <c r="V7" s="84">
        <v>2</v>
      </c>
      <c r="W7" s="82">
        <f>IF(P7=0,"-",V7/P7)</f>
        <v>0.03125</v>
      </c>
      <c r="X7" s="186">
        <v>87100</v>
      </c>
      <c r="Y7" s="187">
        <f>IFERROR(X7/P7,"-")</f>
        <v>1360.9375</v>
      </c>
      <c r="Z7" s="187">
        <f>IFERROR(X7/V7,"-")</f>
        <v>43550</v>
      </c>
      <c r="AA7" s="188"/>
      <c r="AB7" s="85"/>
      <c r="AC7" s="79"/>
      <c r="AD7" s="94">
        <v>1</v>
      </c>
      <c r="AE7" s="95">
        <f>IF(P7=0,"",IF(AD7=0,"",(AD7/P7)))</f>
        <v>0.015625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15</v>
      </c>
      <c r="AN7" s="101">
        <f>IF(P7=0,"",IF(AM7=0,"",(AM7/P7)))</f>
        <v>0.234375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11</v>
      </c>
      <c r="AW7" s="107">
        <f>IF(P7=0,"",IF(AV7=0,"",(AV7/P7)))</f>
        <v>0.171875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7</v>
      </c>
      <c r="BF7" s="113">
        <f>IF(P7=0,"",IF(BE7=0,"",(BE7/P7)))</f>
        <v>0.109375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15</v>
      </c>
      <c r="BO7" s="120">
        <f>IF(P7=0,"",IF(BN7=0,"",(BN7/P7)))</f>
        <v>0.234375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14</v>
      </c>
      <c r="BX7" s="127">
        <f>IF(P7=0,"",IF(BW7=0,"",(BW7/P7)))</f>
        <v>0.21875</v>
      </c>
      <c r="BY7" s="128">
        <v>3</v>
      </c>
      <c r="BZ7" s="129">
        <f>IFERROR(BY7/BW7,"-")</f>
        <v>0.21428571428571</v>
      </c>
      <c r="CA7" s="130">
        <v>124100</v>
      </c>
      <c r="CB7" s="131">
        <f>IFERROR(CA7/BW7,"-")</f>
        <v>8864.2857142857</v>
      </c>
      <c r="CC7" s="132"/>
      <c r="CD7" s="132"/>
      <c r="CE7" s="132">
        <v>3</v>
      </c>
      <c r="CF7" s="133">
        <v>1</v>
      </c>
      <c r="CG7" s="134">
        <f>IF(P7=0,"",IF(CF7=0,"",(CF7/P7)))</f>
        <v>0.015625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2</v>
      </c>
      <c r="CP7" s="141">
        <v>87100</v>
      </c>
      <c r="CQ7" s="141">
        <v>59000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3.8325621621622</v>
      </c>
      <c r="B10" s="39"/>
      <c r="C10" s="39"/>
      <c r="D10" s="39"/>
      <c r="E10" s="39"/>
      <c r="F10" s="39"/>
      <c r="G10" s="40" t="s">
        <v>87</v>
      </c>
      <c r="H10" s="40"/>
      <c r="I10" s="40"/>
      <c r="J10" s="190">
        <f>SUM(J6:J9)</f>
        <v>185000</v>
      </c>
      <c r="K10" s="41">
        <f>SUM(K6:K9)</f>
        <v>308</v>
      </c>
      <c r="L10" s="41">
        <f>SUM(L6:L9)</f>
        <v>185</v>
      </c>
      <c r="M10" s="41">
        <f>SUM(M6:M9)</f>
        <v>332</v>
      </c>
      <c r="N10" s="41">
        <f>SUM(N6:N9)</f>
        <v>83</v>
      </c>
      <c r="O10" s="41">
        <f>SUM(O6:O9)</f>
        <v>0</v>
      </c>
      <c r="P10" s="41">
        <f>SUM(P6:P9)</f>
        <v>83</v>
      </c>
      <c r="Q10" s="42">
        <f>IFERROR(P10/M10,"-")</f>
        <v>0.25</v>
      </c>
      <c r="R10" s="78">
        <f>SUM(R6:R9)</f>
        <v>6</v>
      </c>
      <c r="S10" s="78">
        <f>SUM(S6:S9)</f>
        <v>18</v>
      </c>
      <c r="T10" s="42">
        <f>IFERROR(R10/P10,"-")</f>
        <v>0.072289156626506</v>
      </c>
      <c r="U10" s="184">
        <f>IFERROR(J10/P10,"-")</f>
        <v>2228.9156626506</v>
      </c>
      <c r="V10" s="44">
        <f>SUM(V6:V9)</f>
        <v>4</v>
      </c>
      <c r="W10" s="42">
        <f>IFERROR(V10/P10,"-")</f>
        <v>0.048192771084337</v>
      </c>
      <c r="X10" s="190">
        <f>SUM(X6:X9)</f>
        <v>709024</v>
      </c>
      <c r="Y10" s="190">
        <f>IFERROR(X10/P10,"-")</f>
        <v>8542.4578313253</v>
      </c>
      <c r="Z10" s="190">
        <f>IFERROR(X10/V10,"-")</f>
        <v>177256</v>
      </c>
      <c r="AA10" s="190">
        <f>X10-J10</f>
        <v>524024</v>
      </c>
      <c r="AB10" s="47">
        <f>X10/J10</f>
        <v>3.8325621621622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