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<sst xmlns="http://schemas.openxmlformats.org/spreadsheetml/2006/main" uniqueCount="99">
  <si>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</si>
  <si>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</si>
  <si>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</si>
  <si>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</si>
  <si>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</si>
  <si>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</si>
  <si>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</si>
  <si>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</si>
  <si>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</si>
  <si>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</si>
  <si>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</si>
  <si>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</si>
  <si>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</si>
  <si>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</si>
  <si>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</si>
  <si>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</si>
  <si>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</si>
  <si>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</si>
  <si>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</si>
  <si>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</si>
  <si>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</si>
  <si>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</si>
  <si>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</si>
  <si>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</si>
  <si>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</si>
  <si>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</si>
  <si>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</si>
  <si>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</si>
  <si>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</si>
  <si>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</si>
  <si>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</si>
  <si>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</si>
  <si>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</si>
  <si>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</si>
  <si>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</si>
  <si>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</si>
  <si>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</si>
  <si>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</si>
  <si>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</si>
  <si>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</si>
  <si>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</si>
  <si>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</si>
  <si>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</si>
  <si>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</si>
  <si>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</si>
  <si>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</si>
  <si>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</si>
  <si>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</si>
  <si>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</si>
  <si>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</si>
  <si>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</si>
  <si>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</si>
  <si>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</si>
  <si>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</si>
  <si>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</si>
  <si>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</si>
  <si>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</si>
  <si>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</si>
  <si>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</si>
  <si>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</si>
  <si>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</si>
  <si>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ad712</t>
  </si>
  <si>
    <t>コアマガジン</t>
  </si>
  <si>
    <t>5P風俗ヘスティア(高宮菜々子さん)</t>
  </si>
  <si>
    <t>lp07</t>
  </si>
  <si>
    <t>実話BUNKA超タブー</t>
  </si>
  <si>
    <t>1C5P</t>
  </si>
  <si>
    <t>5月01日(土)</t>
  </si>
  <si>
    <t>ad713</t>
  </si>
  <si>
    <t>空電</t>
  </si>
  <si>
    <t>ad718</t>
  </si>
  <si>
    <t>大洋図書</t>
  </si>
  <si>
    <t>2P_対談風原稿_ヘスティア</t>
  </si>
  <si>
    <t>実話ナックルズGOLD</t>
  </si>
  <si>
    <t>1C2P</t>
  </si>
  <si>
    <t>5月08日(土)</t>
  </si>
  <si>
    <t>ad719</t>
  </si>
  <si>
    <t>ad720</t>
  </si>
  <si>
    <t>5P元祖</t>
  </si>
  <si>
    <t>臨増ナックルズDX</t>
  </si>
  <si>
    <t>5月13日(木)</t>
  </si>
  <si>
    <t>ad721</t>
  </si>
  <si>
    <t>雑誌 TOTAL</t>
  </si>
  <si>
    <t>●DVD 広告</t>
  </si>
  <si>
    <t>pa559</t>
  </si>
  <si>
    <t>若生出版</t>
  </si>
  <si>
    <t>DVD4コマ-ヘスティア</t>
  </si>
  <si>
    <t>絶対美人secret</t>
  </si>
  <si>
    <t>DVD袋表4C+DVDコンテンツ枠</t>
  </si>
  <si>
    <t>5月11日(火)</t>
  </si>
  <si>
    <t>pa560</t>
  </si>
  <si>
    <t>pa561</t>
  </si>
  <si>
    <t>三和出版</t>
  </si>
  <si>
    <t>A4変形、季刊売、CVS、860円、8万部</t>
  </si>
  <si>
    <t>MEN'S DVD</t>
  </si>
  <si>
    <t>DVD貼付け面4C1/3P</t>
  </si>
  <si>
    <t>5月28日(金)</t>
  </si>
  <si>
    <t>pa562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</si>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</sst>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195000</v>
      </c>
      <c r="E6" s="81">
        <v>252</v>
      </c>
      <c r="F6" s="81">
        <v>140</v>
      </c>
      <c r="G6" s="81">
        <v>131</v>
      </c>
      <c r="H6" s="91">
        <v>52</v>
      </c>
      <c r="I6" s="92">
        <v>0</v>
      </c>
      <c r="J6" s="145">
        <f>H6+I6</f>
        <v>52</v>
      </c>
      <c r="K6" s="82">
        <f>IFERROR(J6/G6,"-")</f>
        <v>0.3969465648855</v>
      </c>
      <c r="L6" s="81">
        <v>7</v>
      </c>
      <c r="M6" s="81">
        <v>7</v>
      </c>
      <c r="N6" s="82">
        <f>IFERROR(L6/J6,"-")</f>
        <v>0.13461538461538</v>
      </c>
      <c r="O6" s="83">
        <f>IFERROR(D6/J6,"-")</f>
        <v>3750</v>
      </c>
      <c r="P6" s="84">
        <v>7</v>
      </c>
      <c r="Q6" s="82">
        <f>IFERROR(P6/J6,"-")</f>
        <v>0.13461538461538</v>
      </c>
      <c r="R6" s="200">
        <v>118000</v>
      </c>
      <c r="S6" s="201">
        <f>IFERROR(R6/J6,"-")</f>
        <v>2269.2307692308</v>
      </c>
      <c r="T6" s="201">
        <f>IFERROR(R6/P6,"-")</f>
        <v>16857.142857143</v>
      </c>
      <c r="U6" s="195">
        <f>IFERROR(R6-D6,"-")</f>
        <v>-77000</v>
      </c>
      <c r="V6" s="85">
        <f>R6/D6</f>
        <v>0.60512820512821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190000</v>
      </c>
      <c r="E7" s="81">
        <v>446</v>
      </c>
      <c r="F7" s="81">
        <v>297</v>
      </c>
      <c r="G7" s="81">
        <v>442</v>
      </c>
      <c r="H7" s="91">
        <v>134</v>
      </c>
      <c r="I7" s="92">
        <v>1</v>
      </c>
      <c r="J7" s="145">
        <f>H7+I7</f>
        <v>135</v>
      </c>
      <c r="K7" s="82">
        <f>IFERROR(J7/G7,"-")</f>
        <v>0.30542986425339</v>
      </c>
      <c r="L7" s="81">
        <v>12</v>
      </c>
      <c r="M7" s="81">
        <v>31</v>
      </c>
      <c r="N7" s="82">
        <f>IFERROR(L7/J7,"-")</f>
        <v>0.088888888888889</v>
      </c>
      <c r="O7" s="83">
        <f>IFERROR(D7/J7,"-")</f>
        <v>1407.4074074074</v>
      </c>
      <c r="P7" s="84">
        <v>6</v>
      </c>
      <c r="Q7" s="82">
        <f>IFERROR(P7/J7,"-")</f>
        <v>0.044444444444444</v>
      </c>
      <c r="R7" s="200">
        <v>1276000</v>
      </c>
      <c r="S7" s="201">
        <f>IFERROR(R7/J7,"-")</f>
        <v>9451.8518518519</v>
      </c>
      <c r="T7" s="201">
        <f>IFERROR(R7/P7,"-")</f>
        <v>212666.66666667</v>
      </c>
      <c r="U7" s="195">
        <f>IFERROR(R7-D7,"-")</f>
        <v>1086000</v>
      </c>
      <c r="V7" s="85">
        <f>R7/D7</f>
        <v>6.7157894736842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385000</v>
      </c>
      <c r="E10" s="41">
        <f>SUM(E6:E8)</f>
        <v>698</v>
      </c>
      <c r="F10" s="41">
        <f>SUM(F6:F8)</f>
        <v>437</v>
      </c>
      <c r="G10" s="41">
        <f>SUM(G6:G8)</f>
        <v>573</v>
      </c>
      <c r="H10" s="41">
        <f>SUM(H6:H8)</f>
        <v>186</v>
      </c>
      <c r="I10" s="41">
        <f>SUM(I6:I8)</f>
        <v>1</v>
      </c>
      <c r="J10" s="41">
        <f>SUM(J6:J8)</f>
        <v>187</v>
      </c>
      <c r="K10" s="42">
        <f>IFERROR(J10/G10,"-")</f>
        <v>0.32635253054101</v>
      </c>
      <c r="L10" s="78">
        <f>SUM(L6:L8)</f>
        <v>19</v>
      </c>
      <c r="M10" s="78">
        <f>SUM(M6:M8)</f>
        <v>38</v>
      </c>
      <c r="N10" s="42">
        <f>IFERROR(L10/J10,"-")</f>
        <v>0.10160427807487</v>
      </c>
      <c r="O10" s="43">
        <f>IFERROR(D10/J10,"-")</f>
        <v>2058.8235294118</v>
      </c>
      <c r="P10" s="44">
        <f>SUM(P6:P8)</f>
        <v>13</v>
      </c>
      <c r="Q10" s="42">
        <f>IFERROR(P10/J10,"-")</f>
        <v>0.06951871657754</v>
      </c>
      <c r="R10" s="45">
        <f>SUM(R6:R8)</f>
        <v>1394000</v>
      </c>
      <c r="S10" s="45">
        <f>IFERROR(R10/J10,"-")</f>
        <v>7454.5454545455</v>
      </c>
      <c r="T10" s="45">
        <f>IFERROR(R10/P10,"-")</f>
        <v>107230.76923077</v>
      </c>
      <c r="U10" s="46">
        <f>SUM(U6:U8)</f>
        <v>1009000</v>
      </c>
      <c r="V10" s="47">
        <f>IFERROR(R10/D10,"-")</f>
        <v>3.6207792207792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0.16923076923077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65000</v>
      </c>
      <c r="K6" s="81">
        <v>3</v>
      </c>
      <c r="L6" s="81">
        <v>0</v>
      </c>
      <c r="M6" s="81">
        <v>11</v>
      </c>
      <c r="N6" s="91">
        <v>1</v>
      </c>
      <c r="O6" s="92">
        <v>0</v>
      </c>
      <c r="P6" s="93">
        <f>N6+O6</f>
        <v>1</v>
      </c>
      <c r="Q6" s="82">
        <f>IFERROR(P6/M6,"-")</f>
        <v>0.090909090909091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8125</v>
      </c>
      <c r="V6" s="84">
        <v>1</v>
      </c>
      <c r="W6" s="82">
        <f>IF(P6=0,"-",V6/P6)</f>
        <v>1</v>
      </c>
      <c r="X6" s="186">
        <v>8000</v>
      </c>
      <c r="Y6" s="187">
        <f>IFERROR(X6/P6,"-")</f>
        <v>8000</v>
      </c>
      <c r="Z6" s="187">
        <f>IFERROR(X6/V6,"-")</f>
        <v>8000</v>
      </c>
      <c r="AA6" s="188">
        <f>SUM(X6:X7)-SUM(J6:J7)</f>
        <v>-54000</v>
      </c>
      <c r="AB6" s="85">
        <f>SUM(X6:X7)/SUM(J6:J7)</f>
        <v>0.16923076923077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>
        <v>1</v>
      </c>
      <c r="BQ6" s="122">
        <f>IFERROR(BP6/BN6,"-")</f>
        <v>1</v>
      </c>
      <c r="BR6" s="123">
        <v>8000</v>
      </c>
      <c r="BS6" s="124">
        <f>IFERROR(BR6/BN6,"-")</f>
        <v>8000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61</v>
      </c>
      <c r="L7" s="81">
        <v>42</v>
      </c>
      <c r="M7" s="81">
        <v>18</v>
      </c>
      <c r="N7" s="91">
        <v>7</v>
      </c>
      <c r="O7" s="92">
        <v>0</v>
      </c>
      <c r="P7" s="93">
        <f>N7+O7</f>
        <v>7</v>
      </c>
      <c r="Q7" s="82">
        <f>IFERROR(P7/M7,"-")</f>
        <v>0.38888888888889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0.14285714285714</v>
      </c>
      <c r="X7" s="186">
        <v>3000</v>
      </c>
      <c r="Y7" s="187">
        <f>IFERROR(X7/P7,"-")</f>
        <v>428.57142857143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>
        <v>1</v>
      </c>
      <c r="AY7" s="108">
        <f>IFERROR(AX7/AV7,"-")</f>
        <v>1</v>
      </c>
      <c r="AZ7" s="109">
        <v>3000</v>
      </c>
      <c r="BA7" s="110">
        <f>IFERROR(AZ7/AV7,"-")</f>
        <v>3000</v>
      </c>
      <c r="BB7" s="111">
        <v>1</v>
      </c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>
        <v>1</v>
      </c>
      <c r="CG7" s="134">
        <f>IF(P7=0,"",IF(CF7=0,"",(CF7/P7)))</f>
        <v>0.14285714285714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1.7777777777778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204" t="s">
        <v>75</v>
      </c>
      <c r="J8" s="188">
        <v>45000</v>
      </c>
      <c r="K8" s="81">
        <v>8</v>
      </c>
      <c r="L8" s="81">
        <v>0</v>
      </c>
      <c r="M8" s="81">
        <v>26</v>
      </c>
      <c r="N8" s="91">
        <v>4</v>
      </c>
      <c r="O8" s="92">
        <v>0</v>
      </c>
      <c r="P8" s="93">
        <f>N8+O8</f>
        <v>4</v>
      </c>
      <c r="Q8" s="82">
        <f>IFERROR(P8/M8,"-")</f>
        <v>0.15384615384615</v>
      </c>
      <c r="R8" s="81">
        <v>0</v>
      </c>
      <c r="S8" s="81">
        <v>1</v>
      </c>
      <c r="T8" s="82">
        <f>IFERROR(S8/(O8+P8),"-")</f>
        <v>0.25</v>
      </c>
      <c r="U8" s="182">
        <f>IFERROR(J8/SUM(P8:P9),"-")</f>
        <v>2250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35000</v>
      </c>
      <c r="AB8" s="85">
        <f>SUM(X8:X9)/SUM(J8:J9)</f>
        <v>1.7777777777778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75</v>
      </c>
      <c r="L9" s="81">
        <v>45</v>
      </c>
      <c r="M9" s="81">
        <v>28</v>
      </c>
      <c r="N9" s="91">
        <v>16</v>
      </c>
      <c r="O9" s="92">
        <v>0</v>
      </c>
      <c r="P9" s="93">
        <f>N9+O9</f>
        <v>16</v>
      </c>
      <c r="Q9" s="82">
        <f>IFERROR(P9/M9,"-")</f>
        <v>0.57142857142857</v>
      </c>
      <c r="R9" s="81">
        <v>4</v>
      </c>
      <c r="S9" s="81">
        <v>2</v>
      </c>
      <c r="T9" s="82">
        <f>IFERROR(S9/(O9+P9),"-")</f>
        <v>0.125</v>
      </c>
      <c r="U9" s="182"/>
      <c r="V9" s="84">
        <v>1</v>
      </c>
      <c r="W9" s="82">
        <f>IF(P9=0,"-",V9/P9)</f>
        <v>0.0625</v>
      </c>
      <c r="X9" s="186">
        <v>80000</v>
      </c>
      <c r="Y9" s="187">
        <f>IFERROR(X9/P9,"-")</f>
        <v>5000</v>
      </c>
      <c r="Z9" s="187">
        <f>IFERROR(X9/V9,"-")</f>
        <v>80000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0.0625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0.0625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0.3125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0.1875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6</v>
      </c>
      <c r="BX9" s="127">
        <f>IF(P9=0,"",IF(BW9=0,"",(BW9/P9)))</f>
        <v>0.375</v>
      </c>
      <c r="BY9" s="128">
        <v>1</v>
      </c>
      <c r="BZ9" s="129">
        <f>IFERROR(BY9/BW9,"-")</f>
        <v>0.16666666666667</v>
      </c>
      <c r="CA9" s="130">
        <v>80000</v>
      </c>
      <c r="CB9" s="131">
        <f>IFERROR(CA9/BW9,"-")</f>
        <v>13333.333333333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80000</v>
      </c>
      <c r="CQ9" s="141">
        <v>80000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0.31764705882353</v>
      </c>
      <c r="B10" s="203" t="s">
        <v>77</v>
      </c>
      <c r="C10" s="203" t="s">
        <v>71</v>
      </c>
      <c r="D10" s="203" t="s">
        <v>78</v>
      </c>
      <c r="E10" s="203"/>
      <c r="F10" s="203" t="s">
        <v>64</v>
      </c>
      <c r="G10" s="203" t="s">
        <v>79</v>
      </c>
      <c r="H10" s="90" t="s">
        <v>66</v>
      </c>
      <c r="I10" s="90" t="s">
        <v>80</v>
      </c>
      <c r="J10" s="188">
        <v>85000</v>
      </c>
      <c r="K10" s="81">
        <v>8</v>
      </c>
      <c r="L10" s="81">
        <v>0</v>
      </c>
      <c r="M10" s="81">
        <v>18</v>
      </c>
      <c r="N10" s="91">
        <v>5</v>
      </c>
      <c r="O10" s="92">
        <v>0</v>
      </c>
      <c r="P10" s="93">
        <f>N10+O10</f>
        <v>5</v>
      </c>
      <c r="Q10" s="82">
        <f>IFERROR(P10/M10,"-")</f>
        <v>0.27777777777778</v>
      </c>
      <c r="R10" s="81">
        <v>0</v>
      </c>
      <c r="S10" s="81">
        <v>2</v>
      </c>
      <c r="T10" s="82">
        <f>IFERROR(S10/(O10+P10),"-")</f>
        <v>0.4</v>
      </c>
      <c r="U10" s="182">
        <f>IFERROR(J10/SUM(P10:P11),"-")</f>
        <v>3541.6666666667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-58000</v>
      </c>
      <c r="AB10" s="85">
        <f>SUM(X10:X11)/SUM(J10:J11)</f>
        <v>0.31764705882353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97</v>
      </c>
      <c r="L11" s="81">
        <v>53</v>
      </c>
      <c r="M11" s="81">
        <v>30</v>
      </c>
      <c r="N11" s="91">
        <v>19</v>
      </c>
      <c r="O11" s="92">
        <v>0</v>
      </c>
      <c r="P11" s="93">
        <f>N11+O11</f>
        <v>19</v>
      </c>
      <c r="Q11" s="82">
        <f>IFERROR(P11/M11,"-")</f>
        <v>0.63333333333333</v>
      </c>
      <c r="R11" s="81">
        <v>1</v>
      </c>
      <c r="S11" s="81">
        <v>2</v>
      </c>
      <c r="T11" s="82">
        <f>IFERROR(S11/(O11+P11),"-")</f>
        <v>0.10526315789474</v>
      </c>
      <c r="U11" s="182"/>
      <c r="V11" s="84">
        <v>4</v>
      </c>
      <c r="W11" s="82">
        <f>IF(P11=0,"-",V11/P11)</f>
        <v>0.21052631578947</v>
      </c>
      <c r="X11" s="186">
        <v>27000</v>
      </c>
      <c r="Y11" s="187">
        <f>IFERROR(X11/P11,"-")</f>
        <v>1421.0526315789</v>
      </c>
      <c r="Z11" s="187">
        <f>IFERROR(X11/V11,"-")</f>
        <v>6750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5</v>
      </c>
      <c r="BF11" s="113">
        <f>IF(P11=0,"",IF(BE11=0,"",(BE11/P11)))</f>
        <v>0.26315789473684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0.36842105263158</v>
      </c>
      <c r="BP11" s="121">
        <v>2</v>
      </c>
      <c r="BQ11" s="122">
        <f>IFERROR(BP11/BN11,"-")</f>
        <v>0.28571428571429</v>
      </c>
      <c r="BR11" s="123">
        <v>18000</v>
      </c>
      <c r="BS11" s="124">
        <f>IFERROR(BR11/BN11,"-")</f>
        <v>2571.4285714286</v>
      </c>
      <c r="BT11" s="125">
        <v>1</v>
      </c>
      <c r="BU11" s="125"/>
      <c r="BV11" s="125">
        <v>1</v>
      </c>
      <c r="BW11" s="126">
        <v>5</v>
      </c>
      <c r="BX11" s="127">
        <f>IF(P11=0,"",IF(BW11=0,"",(BW11/P11)))</f>
        <v>0.26315789473684</v>
      </c>
      <c r="BY11" s="128">
        <v>2</v>
      </c>
      <c r="BZ11" s="129">
        <f>IFERROR(BY11/BW11,"-")</f>
        <v>0.4</v>
      </c>
      <c r="CA11" s="130">
        <v>9000</v>
      </c>
      <c r="CB11" s="131">
        <f>IFERROR(CA11/BW11,"-")</f>
        <v>1800</v>
      </c>
      <c r="CC11" s="132">
        <v>1</v>
      </c>
      <c r="CD11" s="132">
        <v>1</v>
      </c>
      <c r="CE11" s="132"/>
      <c r="CF11" s="133">
        <v>2</v>
      </c>
      <c r="CG11" s="134">
        <f>IF(P11=0,"",IF(CF11=0,"",(CF11/P11)))</f>
        <v>0.10526315789474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27000</v>
      </c>
      <c r="CQ11" s="141">
        <v>15000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0.60512820512821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195000</v>
      </c>
      <c r="K14" s="41">
        <f>SUM(K6:K13)</f>
        <v>252</v>
      </c>
      <c r="L14" s="41">
        <f>SUM(L6:L13)</f>
        <v>140</v>
      </c>
      <c r="M14" s="41">
        <f>SUM(M6:M13)</f>
        <v>131</v>
      </c>
      <c r="N14" s="41">
        <f>SUM(N6:N13)</f>
        <v>52</v>
      </c>
      <c r="O14" s="41">
        <f>SUM(O6:O13)</f>
        <v>0</v>
      </c>
      <c r="P14" s="41">
        <f>SUM(P6:P13)</f>
        <v>52</v>
      </c>
      <c r="Q14" s="42">
        <f>IFERROR(P14/M14,"-")</f>
        <v>0.3969465648855</v>
      </c>
      <c r="R14" s="78">
        <f>SUM(R6:R13)</f>
        <v>7</v>
      </c>
      <c r="S14" s="78">
        <f>SUM(S6:S13)</f>
        <v>7</v>
      </c>
      <c r="T14" s="42">
        <f>IFERROR(R14/P14,"-")</f>
        <v>0.13461538461538</v>
      </c>
      <c r="U14" s="184">
        <f>IFERROR(J14/P14,"-")</f>
        <v>3750</v>
      </c>
      <c r="V14" s="44">
        <f>SUM(V6:V13)</f>
        <v>7</v>
      </c>
      <c r="W14" s="42">
        <f>IFERROR(V14/P14,"-")</f>
        <v>0.13461538461538</v>
      </c>
      <c r="X14" s="190">
        <f>SUM(X6:X13)</f>
        <v>118000</v>
      </c>
      <c r="Y14" s="190">
        <f>IFERROR(X14/P14,"-")</f>
        <v>2269.2307692308</v>
      </c>
      <c r="Z14" s="190">
        <f>IFERROR(X14/V14,"-")</f>
        <v>16857.142857143</v>
      </c>
      <c r="AA14" s="190">
        <f>X14-J14</f>
        <v>-77000</v>
      </c>
      <c r="AB14" s="47">
        <f>X14/J14</f>
        <v>0.60512820512821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84</v>
      </c>
      <c r="C6" s="203" t="s">
        <v>85</v>
      </c>
      <c r="D6" s="203" t="s">
        <v>86</v>
      </c>
      <c r="E6" s="203"/>
      <c r="F6" s="203" t="s">
        <v>64</v>
      </c>
      <c r="G6" s="203" t="s">
        <v>87</v>
      </c>
      <c r="H6" s="90" t="s">
        <v>88</v>
      </c>
      <c r="I6" s="90" t="s">
        <v>89</v>
      </c>
      <c r="J6" s="188">
        <v>65000</v>
      </c>
      <c r="K6" s="81">
        <v>19</v>
      </c>
      <c r="L6" s="81">
        <v>0</v>
      </c>
      <c r="M6" s="81">
        <v>88</v>
      </c>
      <c r="N6" s="91">
        <v>6</v>
      </c>
      <c r="O6" s="92">
        <v>0</v>
      </c>
      <c r="P6" s="93">
        <f>N6+O6</f>
        <v>6</v>
      </c>
      <c r="Q6" s="82">
        <f>IFERROR(P6/M6,"-")</f>
        <v>0.068181818181818</v>
      </c>
      <c r="R6" s="81">
        <v>0</v>
      </c>
      <c r="S6" s="81">
        <v>1</v>
      </c>
      <c r="T6" s="82">
        <f>IFERROR(S6/(O6+P6),"-")</f>
        <v>0.16666666666667</v>
      </c>
      <c r="U6" s="182">
        <f>IFERROR(J6/SUM(P6:P7),"-")</f>
        <v>1547.619047619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166</v>
      </c>
      <c r="L7" s="81">
        <v>114</v>
      </c>
      <c r="M7" s="81">
        <v>60</v>
      </c>
      <c r="N7" s="91">
        <v>36</v>
      </c>
      <c r="O7" s="92">
        <v>0</v>
      </c>
      <c r="P7" s="93">
        <f>N7+O7</f>
        <v>36</v>
      </c>
      <c r="Q7" s="82">
        <f>IFERROR(P7/M7,"-")</f>
        <v>0.6</v>
      </c>
      <c r="R7" s="81">
        <v>1</v>
      </c>
      <c r="S7" s="81">
        <v>5</v>
      </c>
      <c r="T7" s="82">
        <f>IFERROR(S7/(O7+P7),"-")</f>
        <v>0.13888888888889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10</v>
      </c>
      <c r="AN7" s="101">
        <f>IF(P7=0,"",IF(AM7=0,"",(AM7/P7)))</f>
        <v>0.27777777777778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0.13888888888889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0.22222222222222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0.30555555555556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0.055555555555556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10.208</v>
      </c>
      <c r="B8" s="203" t="s">
        <v>91</v>
      </c>
      <c r="C8" s="203" t="s">
        <v>92</v>
      </c>
      <c r="D8" s="203" t="s">
        <v>86</v>
      </c>
      <c r="E8" s="203" t="s">
        <v>93</v>
      </c>
      <c r="F8" s="203" t="s">
        <v>64</v>
      </c>
      <c r="G8" s="203" t="s">
        <v>94</v>
      </c>
      <c r="H8" s="90" t="s">
        <v>95</v>
      </c>
      <c r="I8" s="90" t="s">
        <v>96</v>
      </c>
      <c r="J8" s="188">
        <v>125000</v>
      </c>
      <c r="K8" s="81">
        <v>21</v>
      </c>
      <c r="L8" s="81">
        <v>0</v>
      </c>
      <c r="M8" s="81">
        <v>118</v>
      </c>
      <c r="N8" s="91">
        <v>11</v>
      </c>
      <c r="O8" s="92">
        <v>0</v>
      </c>
      <c r="P8" s="93">
        <f>N8+O8</f>
        <v>11</v>
      </c>
      <c r="Q8" s="82">
        <f>IFERROR(P8/M8,"-")</f>
        <v>0.093220338983051</v>
      </c>
      <c r="R8" s="81">
        <v>2</v>
      </c>
      <c r="S8" s="81">
        <v>4</v>
      </c>
      <c r="T8" s="82">
        <f>IFERROR(S8/(O8+P8),"-")</f>
        <v>0.36363636363636</v>
      </c>
      <c r="U8" s="182">
        <f>IFERROR(J8/SUM(P8:P9),"-")</f>
        <v>1344.0860215054</v>
      </c>
      <c r="V8" s="84">
        <v>2</v>
      </c>
      <c r="W8" s="82">
        <f>IF(P8=0,"-",V8/P8)</f>
        <v>0.18181818181818</v>
      </c>
      <c r="X8" s="186">
        <v>865000</v>
      </c>
      <c r="Y8" s="187">
        <f>IFERROR(X8/P8,"-")</f>
        <v>78636.363636364</v>
      </c>
      <c r="Z8" s="187">
        <f>IFERROR(X8/V8,"-")</f>
        <v>432500</v>
      </c>
      <c r="AA8" s="188">
        <f>SUM(X8:X9)-SUM(J8:J9)</f>
        <v>1151000</v>
      </c>
      <c r="AB8" s="85">
        <f>SUM(X8:X9)/SUM(J8:J9)</f>
        <v>10.208</v>
      </c>
      <c r="AC8" s="79"/>
      <c r="AD8" s="94">
        <v>1</v>
      </c>
      <c r="AE8" s="95">
        <f>IF(P8=0,"",IF(AD8=0,"",(AD8/P8)))</f>
        <v>0.090909090909091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3</v>
      </c>
      <c r="AN8" s="101">
        <f>IF(P8=0,"",IF(AM8=0,"",(AM8/P8)))</f>
        <v>0.27272727272727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6</v>
      </c>
      <c r="AW8" s="107">
        <f>IF(P8=0,"",IF(AV8=0,"",(AV8/P8)))</f>
        <v>0.54545454545455</v>
      </c>
      <c r="AX8" s="106">
        <v>2</v>
      </c>
      <c r="AY8" s="108">
        <f>IFERROR(AX8/AV8,"-")</f>
        <v>0.33333333333333</v>
      </c>
      <c r="AZ8" s="109">
        <v>865000</v>
      </c>
      <c r="BA8" s="110">
        <f>IFERROR(AZ8/AV8,"-")</f>
        <v>144166.66666667</v>
      </c>
      <c r="BB8" s="111">
        <v>1</v>
      </c>
      <c r="BC8" s="111"/>
      <c r="BD8" s="111">
        <v>1</v>
      </c>
      <c r="BE8" s="112">
        <v>1</v>
      </c>
      <c r="BF8" s="113">
        <f>IF(P8=0,"",IF(BE8=0,"",(BE8/P8)))</f>
        <v>0.090909090909091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865000</v>
      </c>
      <c r="CQ8" s="141">
        <v>860000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97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240</v>
      </c>
      <c r="L9" s="81">
        <v>183</v>
      </c>
      <c r="M9" s="81">
        <v>176</v>
      </c>
      <c r="N9" s="91">
        <v>81</v>
      </c>
      <c r="O9" s="92">
        <v>1</v>
      </c>
      <c r="P9" s="93">
        <f>N9+O9</f>
        <v>82</v>
      </c>
      <c r="Q9" s="82">
        <f>IFERROR(P9/M9,"-")</f>
        <v>0.46590909090909</v>
      </c>
      <c r="R9" s="81">
        <v>9</v>
      </c>
      <c r="S9" s="81">
        <v>21</v>
      </c>
      <c r="T9" s="82">
        <f>IFERROR(S9/(O9+P9),"-")</f>
        <v>0.25301204819277</v>
      </c>
      <c r="U9" s="182"/>
      <c r="V9" s="84">
        <v>4</v>
      </c>
      <c r="W9" s="82">
        <f>IF(P9=0,"-",V9/P9)</f>
        <v>0.048780487804878</v>
      </c>
      <c r="X9" s="186">
        <v>411000</v>
      </c>
      <c r="Y9" s="187">
        <f>IFERROR(X9/P9,"-")</f>
        <v>5012.1951219512</v>
      </c>
      <c r="Z9" s="187">
        <f>IFERROR(X9/V9,"-")</f>
        <v>102750</v>
      </c>
      <c r="AA9" s="188"/>
      <c r="AB9" s="85"/>
      <c r="AC9" s="79"/>
      <c r="AD9" s="94">
        <v>1</v>
      </c>
      <c r="AE9" s="95">
        <f>IF(P9=0,"",IF(AD9=0,"",(AD9/P9)))</f>
        <v>0.01219512195122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26</v>
      </c>
      <c r="AN9" s="101">
        <f>IF(P9=0,"",IF(AM9=0,"",(AM9/P9)))</f>
        <v>0.31707317073171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16</v>
      </c>
      <c r="AW9" s="107">
        <f>IF(P9=0,"",IF(AV9=0,"",(AV9/P9)))</f>
        <v>0.19512195121951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15</v>
      </c>
      <c r="BF9" s="113">
        <f>IF(P9=0,"",IF(BE9=0,"",(BE9/P9)))</f>
        <v>0.18292682926829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14</v>
      </c>
      <c r="BO9" s="120">
        <f>IF(P9=0,"",IF(BN9=0,"",(BN9/P9)))</f>
        <v>0.17073170731707</v>
      </c>
      <c r="BP9" s="121">
        <v>3</v>
      </c>
      <c r="BQ9" s="122">
        <f>IFERROR(BP9/BN9,"-")</f>
        <v>0.21428571428571</v>
      </c>
      <c r="BR9" s="123">
        <v>53000</v>
      </c>
      <c r="BS9" s="124">
        <f>IFERROR(BR9/BN9,"-")</f>
        <v>3785.7142857143</v>
      </c>
      <c r="BT9" s="125">
        <v>1</v>
      </c>
      <c r="BU9" s="125">
        <v>1</v>
      </c>
      <c r="BV9" s="125">
        <v>1</v>
      </c>
      <c r="BW9" s="126">
        <v>3</v>
      </c>
      <c r="BX9" s="127">
        <f>IF(P9=0,"",IF(BW9=0,"",(BW9/P9)))</f>
        <v>0.036585365853659</v>
      </c>
      <c r="BY9" s="128">
        <v>1</v>
      </c>
      <c r="BZ9" s="129">
        <f>IFERROR(BY9/BW9,"-")</f>
        <v>0.33333333333333</v>
      </c>
      <c r="CA9" s="130">
        <v>365000</v>
      </c>
      <c r="CB9" s="131">
        <f>IFERROR(CA9/BW9,"-")</f>
        <v>121666.66666667</v>
      </c>
      <c r="CC9" s="132"/>
      <c r="CD9" s="132"/>
      <c r="CE9" s="132">
        <v>1</v>
      </c>
      <c r="CF9" s="133">
        <v>7</v>
      </c>
      <c r="CG9" s="134">
        <f>IF(P9=0,"",IF(CF9=0,"",(CF9/P9)))</f>
        <v>0.085365853658537</v>
      </c>
      <c r="CH9" s="135">
        <v>1</v>
      </c>
      <c r="CI9" s="136">
        <f>IFERROR(CH9/CF9,"-")</f>
        <v>0.14285714285714</v>
      </c>
      <c r="CJ9" s="137">
        <v>8000</v>
      </c>
      <c r="CK9" s="138">
        <f>IFERROR(CJ9/CF9,"-")</f>
        <v>1142.8571428571</v>
      </c>
      <c r="CL9" s="139">
        <v>1</v>
      </c>
      <c r="CM9" s="139"/>
      <c r="CN9" s="139"/>
      <c r="CO9" s="140">
        <v>4</v>
      </c>
      <c r="CP9" s="141">
        <v>411000</v>
      </c>
      <c r="CQ9" s="141">
        <v>365000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6.7157894736842</v>
      </c>
      <c r="B12" s="39"/>
      <c r="C12" s="39"/>
      <c r="D12" s="39"/>
      <c r="E12" s="39"/>
      <c r="F12" s="39"/>
      <c r="G12" s="40" t="s">
        <v>98</v>
      </c>
      <c r="H12" s="40"/>
      <c r="I12" s="40"/>
      <c r="J12" s="190">
        <f>SUM(J6:J11)</f>
        <v>190000</v>
      </c>
      <c r="K12" s="41">
        <f>SUM(K6:K11)</f>
        <v>446</v>
      </c>
      <c r="L12" s="41">
        <f>SUM(L6:L11)</f>
        <v>297</v>
      </c>
      <c r="M12" s="41">
        <f>SUM(M6:M11)</f>
        <v>442</v>
      </c>
      <c r="N12" s="41">
        <f>SUM(N6:N11)</f>
        <v>134</v>
      </c>
      <c r="O12" s="41">
        <f>SUM(O6:O11)</f>
        <v>1</v>
      </c>
      <c r="P12" s="41">
        <f>SUM(P6:P11)</f>
        <v>135</v>
      </c>
      <c r="Q12" s="42">
        <f>IFERROR(P12/M12,"-")</f>
        <v>0.30542986425339</v>
      </c>
      <c r="R12" s="78">
        <f>SUM(R6:R11)</f>
        <v>12</v>
      </c>
      <c r="S12" s="78">
        <f>SUM(S6:S11)</f>
        <v>31</v>
      </c>
      <c r="T12" s="42">
        <f>IFERROR(R12/P12,"-")</f>
        <v>0.088888888888889</v>
      </c>
      <c r="U12" s="184">
        <f>IFERROR(J12/P12,"-")</f>
        <v>1407.4074074074</v>
      </c>
      <c r="V12" s="44">
        <f>SUM(V6:V11)</f>
        <v>6</v>
      </c>
      <c r="W12" s="42">
        <f>IFERROR(V12/P12,"-")</f>
        <v>0.044444444444444</v>
      </c>
      <c r="X12" s="190">
        <f>SUM(X6:X11)</f>
        <v>1276000</v>
      </c>
      <c r="Y12" s="190">
        <f>IFERROR(X12/P12,"-")</f>
        <v>9451.8518518519</v>
      </c>
      <c r="Z12" s="190">
        <f>IFERROR(X12/V12,"-")</f>
        <v>212666.66666667</v>
      </c>
      <c r="AA12" s="190">
        <f>X12-J12</f>
        <v>1086000</v>
      </c>
      <c r="AB12" s="47">
        <f>X12/J12</f>
        <v>6.7157894736842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