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<sst xmlns="http://schemas.openxmlformats.org/spreadsheetml/2006/main" uniqueCount="101">
  <si>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</si>
  <si>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</si>
  <si>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</si>
  <si>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</si>
  <si>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</si>
  <si>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</si>
  <si>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</si>
  <si>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</si>
  <si>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</si>
  <si>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</si>
  <si>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</si>
  <si>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</si>
  <si>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</si>
  <si>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</si>
  <si>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</si>
  <si>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</si>
  <si>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</si>
  <si>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</si>
  <si>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</si>
  <si>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</si>
  <si>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</si>
  <si>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</si>
  <si>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</si>
  <si>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</si>
  <si>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</si>
  <si>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</si>
  <si>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</si>
  <si>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</si>
  <si>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</si>
  <si>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</si>
  <si>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</si>
  <si>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</si>
  <si>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</si>
  <si>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</si>
  <si>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</si>
  <si>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</si>
  <si>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</si>
  <si>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</si>
  <si>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</si>
  <si>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</si>
  <si>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</si>
  <si>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</si>
  <si>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</si>
  <si>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</si>
  <si>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</si>
  <si>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</si>
  <si>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</si>
  <si>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</si>
  <si>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</si>
  <si>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</si>
  <si>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</si>
  <si>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</si>
  <si>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</si>
  <si>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</si>
  <si>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</si>
  <si>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</si>
  <si>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</si>
  <si>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</si>
  <si>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</si>
  <si>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</si>
  <si>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</si>
  <si>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ad700</t>
  </si>
  <si>
    <t>大洋図書</t>
  </si>
  <si>
    <t>2P逆ナンインタビュー版_ヘスティア（高宮菜々子さん）</t>
  </si>
  <si>
    <t>lp07</t>
  </si>
  <si>
    <t>ナックルズ極ベスト</t>
  </si>
  <si>
    <t>4C2P</t>
  </si>
  <si>
    <t>3月15日(月)</t>
  </si>
  <si>
    <t>ad701</t>
  </si>
  <si>
    <t>空電</t>
  </si>
  <si>
    <t>ad702</t>
  </si>
  <si>
    <t>5P元祖</t>
  </si>
  <si>
    <t>別冊ラヴァーズ</t>
  </si>
  <si>
    <t>1C5P</t>
  </si>
  <si>
    <t>3月22日(月)</t>
  </si>
  <si>
    <t>ad703</t>
  </si>
  <si>
    <t>ad704</t>
  </si>
  <si>
    <t>1P記事_求む！中高年男性版_ヘスティア</t>
  </si>
  <si>
    <t>週刊実話増刊「実話ザ・タブー」</t>
  </si>
  <si>
    <t>表4</t>
  </si>
  <si>
    <t>3月24日(水)</t>
  </si>
  <si>
    <t>ad705</t>
  </si>
  <si>
    <t>雑誌 TOTAL</t>
  </si>
  <si>
    <t>●DVD 広告</t>
  </si>
  <si>
    <t>pa555</t>
  </si>
  <si>
    <t>楽楽出版</t>
  </si>
  <si>
    <t>DVD漫画きよし</t>
  </si>
  <si>
    <t>毎月売</t>
  </si>
  <si>
    <t>EXCITING MAX!SPECIAL</t>
  </si>
  <si>
    <t>DVD袋裏1C+DVDコンテンツ枠</t>
  </si>
  <si>
    <t>3月13日(土)</t>
  </si>
  <si>
    <t>pa556</t>
  </si>
  <si>
    <t>pa553</t>
  </si>
  <si>
    <t>三和出版</t>
  </si>
  <si>
    <t>DVD4コマ-ヘスティア</t>
  </si>
  <si>
    <t>A4変形、CVSフル、860円、10万部</t>
  </si>
  <si>
    <t>Mrs.DVD</t>
  </si>
  <si>
    <t>DVD袋表４C</t>
  </si>
  <si>
    <t>3月16日(火)</t>
  </si>
  <si>
    <t>pa554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</si>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</sst>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265000</v>
      </c>
      <c r="E6" s="81">
        <v>226</v>
      </c>
      <c r="F6" s="81">
        <v>106</v>
      </c>
      <c r="G6" s="81">
        <v>175</v>
      </c>
      <c r="H6" s="91">
        <v>54</v>
      </c>
      <c r="I6" s="92">
        <v>0</v>
      </c>
      <c r="J6" s="145">
        <f>H6+I6</f>
        <v>54</v>
      </c>
      <c r="K6" s="82">
        <f>IFERROR(J6/G6,"-")</f>
        <v>0.30857142857143</v>
      </c>
      <c r="L6" s="81">
        <v>6</v>
      </c>
      <c r="M6" s="81">
        <v>12</v>
      </c>
      <c r="N6" s="82">
        <f>IFERROR(L6/J6,"-")</f>
        <v>0.11111111111111</v>
      </c>
      <c r="O6" s="83">
        <f>IFERROR(D6/J6,"-")</f>
        <v>4907.4074074074</v>
      </c>
      <c r="P6" s="84">
        <v>13</v>
      </c>
      <c r="Q6" s="82">
        <f>IFERROR(P6/J6,"-")</f>
        <v>0.24074074074074</v>
      </c>
      <c r="R6" s="200">
        <v>1495975</v>
      </c>
      <c r="S6" s="201">
        <f>IFERROR(R6/J6,"-")</f>
        <v>27703.240740741</v>
      </c>
      <c r="T6" s="201">
        <f>IFERROR(R6/P6,"-")</f>
        <v>115075</v>
      </c>
      <c r="U6" s="195">
        <f>IFERROR(R6-D6,"-")</f>
        <v>1230975</v>
      </c>
      <c r="V6" s="85">
        <f>R6/D6</f>
        <v>5.6451886792453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310000</v>
      </c>
      <c r="E7" s="81">
        <v>696</v>
      </c>
      <c r="F7" s="81">
        <v>400</v>
      </c>
      <c r="G7" s="81">
        <v>810</v>
      </c>
      <c r="H7" s="91">
        <v>185</v>
      </c>
      <c r="I7" s="92">
        <v>2</v>
      </c>
      <c r="J7" s="145">
        <f>H7+I7</f>
        <v>187</v>
      </c>
      <c r="K7" s="82">
        <f>IFERROR(J7/G7,"-")</f>
        <v>0.23086419753086</v>
      </c>
      <c r="L7" s="81">
        <v>12</v>
      </c>
      <c r="M7" s="81">
        <v>25</v>
      </c>
      <c r="N7" s="82">
        <f>IFERROR(L7/J7,"-")</f>
        <v>0.064171122994652</v>
      </c>
      <c r="O7" s="83">
        <f>IFERROR(D7/J7,"-")</f>
        <v>1657.7540106952</v>
      </c>
      <c r="P7" s="84">
        <v>9</v>
      </c>
      <c r="Q7" s="82">
        <f>IFERROR(P7/J7,"-")</f>
        <v>0.048128342245989</v>
      </c>
      <c r="R7" s="200">
        <v>1379382</v>
      </c>
      <c r="S7" s="201">
        <f>IFERROR(R7/J7,"-")</f>
        <v>7376.3743315508</v>
      </c>
      <c r="T7" s="201">
        <f>IFERROR(R7/P7,"-")</f>
        <v>153264.66666667</v>
      </c>
      <c r="U7" s="195">
        <f>IFERROR(R7-D7,"-")</f>
        <v>1069382</v>
      </c>
      <c r="V7" s="85">
        <f>R7/D7</f>
        <v>4.4496193548387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575000</v>
      </c>
      <c r="E10" s="41">
        <f>SUM(E6:E8)</f>
        <v>922</v>
      </c>
      <c r="F10" s="41">
        <f>SUM(F6:F8)</f>
        <v>506</v>
      </c>
      <c r="G10" s="41">
        <f>SUM(G6:G8)</f>
        <v>985</v>
      </c>
      <c r="H10" s="41">
        <f>SUM(H6:H8)</f>
        <v>239</v>
      </c>
      <c r="I10" s="41">
        <f>SUM(I6:I8)</f>
        <v>2</v>
      </c>
      <c r="J10" s="41">
        <f>SUM(J6:J8)</f>
        <v>241</v>
      </c>
      <c r="K10" s="42">
        <f>IFERROR(J10/G10,"-")</f>
        <v>0.24467005076142</v>
      </c>
      <c r="L10" s="78">
        <f>SUM(L6:L8)</f>
        <v>18</v>
      </c>
      <c r="M10" s="78">
        <f>SUM(M6:M8)</f>
        <v>37</v>
      </c>
      <c r="N10" s="42">
        <f>IFERROR(L10/J10,"-")</f>
        <v>0.074688796680498</v>
      </c>
      <c r="O10" s="43">
        <f>IFERROR(D10/J10,"-")</f>
        <v>2385.8921161826</v>
      </c>
      <c r="P10" s="44">
        <f>SUM(P6:P8)</f>
        <v>22</v>
      </c>
      <c r="Q10" s="42">
        <f>IFERROR(P10/J10,"-")</f>
        <v>0.091286307053942</v>
      </c>
      <c r="R10" s="45">
        <f>SUM(R6:R8)</f>
        <v>2875357</v>
      </c>
      <c r="S10" s="45">
        <f>IFERROR(R10/J10,"-")</f>
        <v>11930.941908714</v>
      </c>
      <c r="T10" s="45">
        <f>IFERROR(R10/P10,"-")</f>
        <v>130698.04545455</v>
      </c>
      <c r="U10" s="46">
        <f>SUM(U6:U8)</f>
        <v>2300357</v>
      </c>
      <c r="V10" s="47">
        <f>IFERROR(R10/D10,"-")</f>
        <v>5.0006208695652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0.381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14</v>
      </c>
      <c r="L6" s="81">
        <v>0</v>
      </c>
      <c r="M6" s="81">
        <v>35</v>
      </c>
      <c r="N6" s="91">
        <v>7</v>
      </c>
      <c r="O6" s="92">
        <v>0</v>
      </c>
      <c r="P6" s="93">
        <f>N6+O6</f>
        <v>7</v>
      </c>
      <c r="Q6" s="82">
        <f>IFERROR(P6/M6,"-")</f>
        <v>0.2</v>
      </c>
      <c r="R6" s="81">
        <v>0</v>
      </c>
      <c r="S6" s="81">
        <v>1</v>
      </c>
      <c r="T6" s="82">
        <f>IFERROR(S6/(O6+P6),"-")</f>
        <v>0.14285714285714</v>
      </c>
      <c r="U6" s="182">
        <f>IFERROR(J6/SUM(P6:P7),"-")</f>
        <v>4062.5</v>
      </c>
      <c r="V6" s="84">
        <v>1</v>
      </c>
      <c r="W6" s="82">
        <f>IF(P6=0,"-",V6/P6)</f>
        <v>0.14285714285714</v>
      </c>
      <c r="X6" s="186">
        <v>14765</v>
      </c>
      <c r="Y6" s="187">
        <f>IFERROR(X6/P6,"-")</f>
        <v>2109.2857142857</v>
      </c>
      <c r="Z6" s="187">
        <f>IFERROR(X6/V6,"-")</f>
        <v>14765</v>
      </c>
      <c r="AA6" s="188">
        <f>SUM(X6:X7)-SUM(J6:J7)</f>
        <v>-40235</v>
      </c>
      <c r="AB6" s="85">
        <f>SUM(X6:X7)/SUM(J6:J7)</f>
        <v>0.381</v>
      </c>
      <c r="AC6" s="79"/>
      <c r="AD6" s="94">
        <v>1</v>
      </c>
      <c r="AE6" s="95">
        <f>IF(P6=0,"",IF(AD6=0,"",(AD6/P6)))</f>
        <v>0.14285714285714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0.42857142857143</v>
      </c>
      <c r="AO6" s="100">
        <v>1</v>
      </c>
      <c r="AP6" s="102">
        <f>IFERROR(AP6/AM6,"-")</f>
        <v>0</v>
      </c>
      <c r="AQ6" s="103">
        <v>14765</v>
      </c>
      <c r="AR6" s="104">
        <f>IFERROR(AQ6/AM6,"-")</f>
        <v>4921.6666666667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14765</v>
      </c>
      <c r="CQ6" s="141">
        <v>14765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40</v>
      </c>
      <c r="L7" s="81">
        <v>22</v>
      </c>
      <c r="M7" s="81">
        <v>15</v>
      </c>
      <c r="N7" s="91">
        <v>9</v>
      </c>
      <c r="O7" s="92">
        <v>0</v>
      </c>
      <c r="P7" s="93">
        <f>N7+O7</f>
        <v>9</v>
      </c>
      <c r="Q7" s="82">
        <f>IFERROR(P7/M7,"-")</f>
        <v>0.6</v>
      </c>
      <c r="R7" s="81">
        <v>0</v>
      </c>
      <c r="S7" s="81">
        <v>3</v>
      </c>
      <c r="T7" s="82">
        <f>IFERROR(S7/(O7+P7),"-")</f>
        <v>0.33333333333333</v>
      </c>
      <c r="U7" s="182"/>
      <c r="V7" s="84">
        <v>1</v>
      </c>
      <c r="W7" s="82">
        <f>IF(P7=0,"-",V7/P7)</f>
        <v>0.11111111111111</v>
      </c>
      <c r="X7" s="186">
        <v>10000</v>
      </c>
      <c r="Y7" s="187">
        <f>IFERROR(X7/P7,"-")</f>
        <v>1111.1111111111</v>
      </c>
      <c r="Z7" s="187">
        <f>IFERROR(X7/V7,"-")</f>
        <v>10000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0.22222222222222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0.44444444444444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>
        <v>1</v>
      </c>
      <c r="BQ7" s="122">
        <f>IFERROR(BP7/BN7,"-")</f>
        <v>0.5</v>
      </c>
      <c r="BR7" s="123">
        <v>10000</v>
      </c>
      <c r="BS7" s="124">
        <f>IFERROR(BR7/BN7,"-")</f>
        <v>5000</v>
      </c>
      <c r="BT7" s="125">
        <v>1</v>
      </c>
      <c r="BU7" s="125"/>
      <c r="BV7" s="125"/>
      <c r="BW7" s="126">
        <v>1</v>
      </c>
      <c r="BX7" s="127">
        <f>IF(P7=0,"",IF(BW7=0,"",(BW7/P7)))</f>
        <v>0.11111111111111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1.0161333333333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9</v>
      </c>
      <c r="L8" s="81">
        <v>0</v>
      </c>
      <c r="M8" s="81">
        <v>37</v>
      </c>
      <c r="N8" s="91">
        <v>6</v>
      </c>
      <c r="O8" s="92">
        <v>0</v>
      </c>
      <c r="P8" s="93">
        <f>N8+O8</f>
        <v>6</v>
      </c>
      <c r="Q8" s="82">
        <f>IFERROR(P8/M8,"-")</f>
        <v>0.16216216216216</v>
      </c>
      <c r="R8" s="81">
        <v>0</v>
      </c>
      <c r="S8" s="81">
        <v>2</v>
      </c>
      <c r="T8" s="82">
        <f>IFERROR(S8/(O8+P8),"-")</f>
        <v>0.33333333333333</v>
      </c>
      <c r="U8" s="182">
        <f>IFERROR(J8/SUM(P8:P9),"-")</f>
        <v>3947.3684210526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1210</v>
      </c>
      <c r="AB8" s="85">
        <f>SUM(X8:X9)/SUM(J8:J9)</f>
        <v>1.0161333333333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67</v>
      </c>
      <c r="L9" s="81">
        <v>44</v>
      </c>
      <c r="M9" s="81">
        <v>34</v>
      </c>
      <c r="N9" s="91">
        <v>13</v>
      </c>
      <c r="O9" s="92">
        <v>0</v>
      </c>
      <c r="P9" s="93">
        <f>N9+O9</f>
        <v>13</v>
      </c>
      <c r="Q9" s="82">
        <f>IFERROR(P9/M9,"-")</f>
        <v>0.38235294117647</v>
      </c>
      <c r="R9" s="81">
        <v>1</v>
      </c>
      <c r="S9" s="81">
        <v>3</v>
      </c>
      <c r="T9" s="82">
        <f>IFERROR(S9/(O9+P9),"-")</f>
        <v>0.23076923076923</v>
      </c>
      <c r="U9" s="182"/>
      <c r="V9" s="84">
        <v>4</v>
      </c>
      <c r="W9" s="82">
        <f>IF(P9=0,"-",V9/P9)</f>
        <v>0.30769230769231</v>
      </c>
      <c r="X9" s="186">
        <v>76210</v>
      </c>
      <c r="Y9" s="187">
        <f>IFERROR(X9/P9,"-")</f>
        <v>5862.3076923077</v>
      </c>
      <c r="Z9" s="187">
        <f>IFERROR(X9/V9,"-")</f>
        <v>19052.5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6</v>
      </c>
      <c r="BF9" s="113">
        <f>IF(P9=0,"",IF(BE9=0,"",(BE9/P9)))</f>
        <v>0.46153846153846</v>
      </c>
      <c r="BG9" s="112">
        <v>1</v>
      </c>
      <c r="BH9" s="114">
        <f>IFERROR(BG9/BE9,"-")</f>
        <v>0.16666666666667</v>
      </c>
      <c r="BI9" s="115">
        <v>10000</v>
      </c>
      <c r="BJ9" s="116">
        <f>IFERROR(BI9/BE9,"-")</f>
        <v>1666.6666666667</v>
      </c>
      <c r="BK9" s="117"/>
      <c r="BL9" s="117">
        <v>1</v>
      </c>
      <c r="BM9" s="117"/>
      <c r="BN9" s="119">
        <v>5</v>
      </c>
      <c r="BO9" s="120">
        <f>IF(P9=0,"",IF(BN9=0,"",(BN9/P9)))</f>
        <v>0.38461538461538</v>
      </c>
      <c r="BP9" s="121">
        <v>3</v>
      </c>
      <c r="BQ9" s="122">
        <f>IFERROR(BP9/BN9,"-")</f>
        <v>0.6</v>
      </c>
      <c r="BR9" s="123">
        <v>66210</v>
      </c>
      <c r="BS9" s="124">
        <f>IFERROR(BR9/BN9,"-")</f>
        <v>13242</v>
      </c>
      <c r="BT9" s="125">
        <v>1</v>
      </c>
      <c r="BU9" s="125">
        <v>1</v>
      </c>
      <c r="BV9" s="125">
        <v>1</v>
      </c>
      <c r="BW9" s="126">
        <v>2</v>
      </c>
      <c r="BX9" s="127">
        <f>IF(P9=0,"",IF(BW9=0,"",(BW9/P9)))</f>
        <v>0.15384615384615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76210</v>
      </c>
      <c r="CQ9" s="141">
        <v>55000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11.16</v>
      </c>
      <c r="B10" s="203" t="s">
        <v>76</v>
      </c>
      <c r="C10" s="203" t="s">
        <v>62</v>
      </c>
      <c r="D10" s="203" t="s">
        <v>77</v>
      </c>
      <c r="E10" s="203"/>
      <c r="F10" s="203" t="s">
        <v>64</v>
      </c>
      <c r="G10" s="203" t="s">
        <v>78</v>
      </c>
      <c r="H10" s="90" t="s">
        <v>79</v>
      </c>
      <c r="I10" s="90" t="s">
        <v>80</v>
      </c>
      <c r="J10" s="188">
        <v>125000</v>
      </c>
      <c r="K10" s="81">
        <v>8</v>
      </c>
      <c r="L10" s="81">
        <v>0</v>
      </c>
      <c r="M10" s="81">
        <v>33</v>
      </c>
      <c r="N10" s="91">
        <v>6</v>
      </c>
      <c r="O10" s="92">
        <v>0</v>
      </c>
      <c r="P10" s="93">
        <f>N10+O10</f>
        <v>6</v>
      </c>
      <c r="Q10" s="82">
        <f>IFERROR(P10/M10,"-")</f>
        <v>0.18181818181818</v>
      </c>
      <c r="R10" s="81">
        <v>1</v>
      </c>
      <c r="S10" s="81">
        <v>2</v>
      </c>
      <c r="T10" s="82">
        <f>IFERROR(S10/(O10+P10),"-")</f>
        <v>0.33333333333333</v>
      </c>
      <c r="U10" s="182">
        <f>IFERROR(J10/SUM(P10:P11),"-")</f>
        <v>6578.9473684211</v>
      </c>
      <c r="V10" s="84">
        <v>2</v>
      </c>
      <c r="W10" s="82">
        <f>IF(P10=0,"-",V10/P10)</f>
        <v>0.33333333333333</v>
      </c>
      <c r="X10" s="186">
        <v>67000</v>
      </c>
      <c r="Y10" s="187">
        <f>IFERROR(X10/P10,"-")</f>
        <v>11166.666666667</v>
      </c>
      <c r="Z10" s="187">
        <f>IFERROR(X10/V10,"-")</f>
        <v>33500</v>
      </c>
      <c r="AA10" s="188">
        <f>SUM(X10:X11)-SUM(J10:J11)</f>
        <v>1270000</v>
      </c>
      <c r="AB10" s="85">
        <f>SUM(X10:X11)/SUM(J10:J11)</f>
        <v>11.16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0.33333333333333</v>
      </c>
      <c r="BP10" s="121">
        <v>1</v>
      </c>
      <c r="BQ10" s="122">
        <f>IFERROR(BP10/BN10,"-")</f>
        <v>0.5</v>
      </c>
      <c r="BR10" s="123">
        <v>37000</v>
      </c>
      <c r="BS10" s="124">
        <f>IFERROR(BR10/BN10,"-")</f>
        <v>18500</v>
      </c>
      <c r="BT10" s="125"/>
      <c r="BU10" s="125"/>
      <c r="BV10" s="125">
        <v>1</v>
      </c>
      <c r="BW10" s="126">
        <v>2</v>
      </c>
      <c r="BX10" s="127">
        <f>IF(P10=0,"",IF(BW10=0,"",(BW10/P10)))</f>
        <v>0.33333333333333</v>
      </c>
      <c r="BY10" s="128">
        <v>1</v>
      </c>
      <c r="BZ10" s="129">
        <f>IFERROR(BY10/BW10,"-")</f>
        <v>0.5</v>
      </c>
      <c r="CA10" s="130">
        <v>30000</v>
      </c>
      <c r="CB10" s="131">
        <f>IFERROR(CA10/BW10,"-")</f>
        <v>15000</v>
      </c>
      <c r="CC10" s="132"/>
      <c r="CD10" s="132"/>
      <c r="CE10" s="132">
        <v>1</v>
      </c>
      <c r="CF10" s="133">
        <v>1</v>
      </c>
      <c r="CG10" s="134">
        <f>IF(P10=0,"",IF(CF10=0,"",(CF10/P10)))</f>
        <v>0.16666666666667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67000</v>
      </c>
      <c r="CQ10" s="141">
        <v>37000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88</v>
      </c>
      <c r="L11" s="81">
        <v>40</v>
      </c>
      <c r="M11" s="81">
        <v>21</v>
      </c>
      <c r="N11" s="91">
        <v>13</v>
      </c>
      <c r="O11" s="92">
        <v>0</v>
      </c>
      <c r="P11" s="93">
        <f>N11+O11</f>
        <v>13</v>
      </c>
      <c r="Q11" s="82">
        <f>IFERROR(P11/M11,"-")</f>
        <v>0.61904761904762</v>
      </c>
      <c r="R11" s="81">
        <v>4</v>
      </c>
      <c r="S11" s="81">
        <v>1</v>
      </c>
      <c r="T11" s="82">
        <f>IFERROR(S11/(O11+P11),"-")</f>
        <v>0.076923076923077</v>
      </c>
      <c r="U11" s="182"/>
      <c r="V11" s="84">
        <v>5</v>
      </c>
      <c r="W11" s="82">
        <f>IF(P11=0,"-",V11/P11)</f>
        <v>0.38461538461538</v>
      </c>
      <c r="X11" s="186">
        <v>1328000</v>
      </c>
      <c r="Y11" s="187">
        <f>IFERROR(X11/P11,"-")</f>
        <v>102153.84615385</v>
      </c>
      <c r="Z11" s="187">
        <f>IFERROR(X11/V11,"-")</f>
        <v>265600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0.076923076923077</v>
      </c>
      <c r="AX11" s="106">
        <v>1</v>
      </c>
      <c r="AY11" s="108">
        <f>IFERROR(AX11/AV11,"-")</f>
        <v>1</v>
      </c>
      <c r="AZ11" s="109">
        <v>6000</v>
      </c>
      <c r="BA11" s="110">
        <f>IFERROR(AZ11/AV11,"-")</f>
        <v>6000</v>
      </c>
      <c r="BB11" s="111"/>
      <c r="BC11" s="111">
        <v>1</v>
      </c>
      <c r="BD11" s="111"/>
      <c r="BE11" s="112">
        <v>2</v>
      </c>
      <c r="BF11" s="113">
        <f>IF(P11=0,"",IF(BE11=0,"",(BE11/P11)))</f>
        <v>0.15384615384615</v>
      </c>
      <c r="BG11" s="112">
        <v>1</v>
      </c>
      <c r="BH11" s="114">
        <f>IFERROR(BG11/BE11,"-")</f>
        <v>0.5</v>
      </c>
      <c r="BI11" s="115">
        <v>629000</v>
      </c>
      <c r="BJ11" s="116">
        <f>IFERROR(BI11/BE11,"-")</f>
        <v>314500</v>
      </c>
      <c r="BK11" s="117"/>
      <c r="BL11" s="117"/>
      <c r="BM11" s="117">
        <v>1</v>
      </c>
      <c r="BN11" s="119">
        <v>4</v>
      </c>
      <c r="BO11" s="120">
        <f>IF(P11=0,"",IF(BN11=0,"",(BN11/P11)))</f>
        <v>0.30769230769231</v>
      </c>
      <c r="BP11" s="121">
        <v>2</v>
      </c>
      <c r="BQ11" s="122">
        <f>IFERROR(BP11/BN11,"-")</f>
        <v>0.5</v>
      </c>
      <c r="BR11" s="123">
        <v>655000</v>
      </c>
      <c r="BS11" s="124">
        <f>IFERROR(BR11/BN11,"-")</f>
        <v>163750</v>
      </c>
      <c r="BT11" s="125"/>
      <c r="BU11" s="125"/>
      <c r="BV11" s="125">
        <v>2</v>
      </c>
      <c r="BW11" s="126">
        <v>6</v>
      </c>
      <c r="BX11" s="127">
        <f>IF(P11=0,"",IF(BW11=0,"",(BW11/P11)))</f>
        <v>0.46153846153846</v>
      </c>
      <c r="BY11" s="128">
        <v>2</v>
      </c>
      <c r="BZ11" s="129">
        <f>IFERROR(BY11/BW11,"-")</f>
        <v>0.33333333333333</v>
      </c>
      <c r="CA11" s="130">
        <v>44000</v>
      </c>
      <c r="CB11" s="131">
        <f>IFERROR(CA11/BW11,"-")</f>
        <v>7333.3333333333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5</v>
      </c>
      <c r="CP11" s="141">
        <v>1328000</v>
      </c>
      <c r="CQ11" s="141">
        <v>640000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5.6451886792453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265000</v>
      </c>
      <c r="K14" s="41">
        <f>SUM(K6:K13)</f>
        <v>226</v>
      </c>
      <c r="L14" s="41">
        <f>SUM(L6:L13)</f>
        <v>106</v>
      </c>
      <c r="M14" s="41">
        <f>SUM(M6:M13)</f>
        <v>175</v>
      </c>
      <c r="N14" s="41">
        <f>SUM(N6:N13)</f>
        <v>54</v>
      </c>
      <c r="O14" s="41">
        <f>SUM(O6:O13)</f>
        <v>0</v>
      </c>
      <c r="P14" s="41">
        <f>SUM(P6:P13)</f>
        <v>54</v>
      </c>
      <c r="Q14" s="42">
        <f>IFERROR(P14/M14,"-")</f>
        <v>0.30857142857143</v>
      </c>
      <c r="R14" s="78">
        <f>SUM(R6:R13)</f>
        <v>6</v>
      </c>
      <c r="S14" s="78">
        <f>SUM(S6:S13)</f>
        <v>12</v>
      </c>
      <c r="T14" s="42">
        <f>IFERROR(R14/P14,"-")</f>
        <v>0.11111111111111</v>
      </c>
      <c r="U14" s="184">
        <f>IFERROR(J14/P14,"-")</f>
        <v>4907.4074074074</v>
      </c>
      <c r="V14" s="44">
        <f>SUM(V6:V13)</f>
        <v>13</v>
      </c>
      <c r="W14" s="42">
        <f>IFERROR(V14/P14,"-")</f>
        <v>0.24074074074074</v>
      </c>
      <c r="X14" s="190">
        <f>SUM(X6:X13)</f>
        <v>1495975</v>
      </c>
      <c r="Y14" s="190">
        <f>IFERROR(X14/P14,"-")</f>
        <v>27703.240740741</v>
      </c>
      <c r="Z14" s="190">
        <f>IFERROR(X14/V14,"-")</f>
        <v>115075</v>
      </c>
      <c r="AA14" s="190">
        <f>X14-J14</f>
        <v>1230975</v>
      </c>
      <c r="AB14" s="47">
        <f>X14/J14</f>
        <v>5.6451886792453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0.33297297297297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64</v>
      </c>
      <c r="G6" s="203" t="s">
        <v>88</v>
      </c>
      <c r="H6" s="90" t="s">
        <v>89</v>
      </c>
      <c r="I6" s="204" t="s">
        <v>90</v>
      </c>
      <c r="J6" s="188">
        <v>185000</v>
      </c>
      <c r="K6" s="81">
        <v>36</v>
      </c>
      <c r="L6" s="81">
        <v>0</v>
      </c>
      <c r="M6" s="81">
        <v>196</v>
      </c>
      <c r="N6" s="91">
        <v>15</v>
      </c>
      <c r="O6" s="92">
        <v>0</v>
      </c>
      <c r="P6" s="93">
        <f>N6+O6</f>
        <v>15</v>
      </c>
      <c r="Q6" s="82">
        <f>IFERROR(P6/M6,"-")</f>
        <v>0.076530612244898</v>
      </c>
      <c r="R6" s="81">
        <v>2</v>
      </c>
      <c r="S6" s="81">
        <v>4</v>
      </c>
      <c r="T6" s="82">
        <f>IFERROR(S6/(O6+P6),"-")</f>
        <v>0.26666666666667</v>
      </c>
      <c r="U6" s="182">
        <f>IFERROR(J6/SUM(P6:P7),"-")</f>
        <v>1850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-123400</v>
      </c>
      <c r="AB6" s="85">
        <f>SUM(X6:X7)/SUM(J6:J7)</f>
        <v>0.33297297297297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377</v>
      </c>
      <c r="L7" s="81">
        <v>232</v>
      </c>
      <c r="M7" s="81">
        <v>203</v>
      </c>
      <c r="N7" s="91">
        <v>83</v>
      </c>
      <c r="O7" s="92">
        <v>2</v>
      </c>
      <c r="P7" s="93">
        <f>N7+O7</f>
        <v>85</v>
      </c>
      <c r="Q7" s="82">
        <f>IFERROR(P7/M7,"-")</f>
        <v>0.41871921182266</v>
      </c>
      <c r="R7" s="81">
        <v>6</v>
      </c>
      <c r="S7" s="81">
        <v>5</v>
      </c>
      <c r="T7" s="82">
        <f>IFERROR(S7/(O7+P7),"-")</f>
        <v>0.057471264367816</v>
      </c>
      <c r="U7" s="182"/>
      <c r="V7" s="84">
        <v>4</v>
      </c>
      <c r="W7" s="82">
        <f>IF(P7=0,"-",V7/P7)</f>
        <v>0.047058823529412</v>
      </c>
      <c r="X7" s="186">
        <v>61600</v>
      </c>
      <c r="Y7" s="187">
        <f>IFERROR(X7/P7,"-")</f>
        <v>724.70588235294</v>
      </c>
      <c r="Z7" s="187">
        <f>IFERROR(X7/V7,"-")</f>
        <v>15400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19</v>
      </c>
      <c r="AN7" s="101">
        <f>IF(P7=0,"",IF(AM7=0,"",(AM7/P7)))</f>
        <v>0.22352941176471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11</v>
      </c>
      <c r="AW7" s="107">
        <f>IF(P7=0,"",IF(AV7=0,"",(AV7/P7)))</f>
        <v>0.12941176470588</v>
      </c>
      <c r="AX7" s="106">
        <v>1</v>
      </c>
      <c r="AY7" s="108">
        <f>IFERROR(AX7/AV7,"-")</f>
        <v>0.090909090909091</v>
      </c>
      <c r="AZ7" s="109">
        <v>600</v>
      </c>
      <c r="BA7" s="110">
        <f>IFERROR(AZ7/AV7,"-")</f>
        <v>54.545454545455</v>
      </c>
      <c r="BB7" s="111">
        <v>1</v>
      </c>
      <c r="BC7" s="111"/>
      <c r="BD7" s="111"/>
      <c r="BE7" s="112">
        <v>17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20</v>
      </c>
      <c r="BO7" s="120">
        <f>IF(P7=0,"",IF(BN7=0,"",(BN7/P7)))</f>
        <v>0.23529411764706</v>
      </c>
      <c r="BP7" s="121">
        <v>2</v>
      </c>
      <c r="BQ7" s="122">
        <f>IFERROR(BP7/BN7,"-")</f>
        <v>0.1</v>
      </c>
      <c r="BR7" s="123">
        <v>46000</v>
      </c>
      <c r="BS7" s="124">
        <f>IFERROR(BR7/BN7,"-")</f>
        <v>2300</v>
      </c>
      <c r="BT7" s="125"/>
      <c r="BU7" s="125">
        <v>1</v>
      </c>
      <c r="BV7" s="125">
        <v>1</v>
      </c>
      <c r="BW7" s="126">
        <v>13</v>
      </c>
      <c r="BX7" s="127">
        <f>IF(P7=0,"",IF(BW7=0,"",(BW7/P7)))</f>
        <v>0.15294117647059</v>
      </c>
      <c r="BY7" s="128">
        <v>1</v>
      </c>
      <c r="BZ7" s="129">
        <f>IFERROR(BY7/BW7,"-")</f>
        <v>0.076923076923077</v>
      </c>
      <c r="CA7" s="130">
        <v>55924</v>
      </c>
      <c r="CB7" s="131">
        <f>IFERROR(CA7/BW7,"-")</f>
        <v>4301.8461538462</v>
      </c>
      <c r="CC7" s="132"/>
      <c r="CD7" s="132"/>
      <c r="CE7" s="132">
        <v>1</v>
      </c>
      <c r="CF7" s="133">
        <v>5</v>
      </c>
      <c r="CG7" s="134">
        <f>IF(P7=0,"",IF(CF7=0,"",(CF7/P7)))</f>
        <v>0.058823529411765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61600</v>
      </c>
      <c r="CQ7" s="141">
        <v>55924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10.542256</v>
      </c>
      <c r="B8" s="203" t="s">
        <v>92</v>
      </c>
      <c r="C8" s="203" t="s">
        <v>93</v>
      </c>
      <c r="D8" s="203" t="s">
        <v>94</v>
      </c>
      <c r="E8" s="203" t="s">
        <v>95</v>
      </c>
      <c r="F8" s="203" t="s">
        <v>64</v>
      </c>
      <c r="G8" s="203" t="s">
        <v>96</v>
      </c>
      <c r="H8" s="90" t="s">
        <v>97</v>
      </c>
      <c r="I8" s="90" t="s">
        <v>98</v>
      </c>
      <c r="J8" s="188">
        <v>125000</v>
      </c>
      <c r="K8" s="81">
        <v>48</v>
      </c>
      <c r="L8" s="81">
        <v>0</v>
      </c>
      <c r="M8" s="81">
        <v>274</v>
      </c>
      <c r="N8" s="91">
        <v>24</v>
      </c>
      <c r="O8" s="92">
        <v>0</v>
      </c>
      <c r="P8" s="93">
        <f>N8+O8</f>
        <v>24</v>
      </c>
      <c r="Q8" s="82">
        <f>IFERROR(P8/M8,"-")</f>
        <v>0.087591240875912</v>
      </c>
      <c r="R8" s="81">
        <v>1</v>
      </c>
      <c r="S8" s="81">
        <v>3</v>
      </c>
      <c r="T8" s="82">
        <f>IFERROR(S8/(O8+P8),"-")</f>
        <v>0.125</v>
      </c>
      <c r="U8" s="182">
        <f>IFERROR(J8/SUM(P8:P9),"-")</f>
        <v>1436.7816091954</v>
      </c>
      <c r="V8" s="84">
        <v>1</v>
      </c>
      <c r="W8" s="82">
        <f>IF(P8=0,"-",V8/P8)</f>
        <v>0.041666666666667</v>
      </c>
      <c r="X8" s="186">
        <v>79000</v>
      </c>
      <c r="Y8" s="187">
        <f>IFERROR(X8/P8,"-")</f>
        <v>3291.6666666667</v>
      </c>
      <c r="Z8" s="187">
        <f>IFERROR(X8/V8,"-")</f>
        <v>79000</v>
      </c>
      <c r="AA8" s="188">
        <f>SUM(X8:X9)-SUM(J8:J9)</f>
        <v>1192782</v>
      </c>
      <c r="AB8" s="85">
        <f>SUM(X8:X9)/SUM(J8:J9)</f>
        <v>10.542256</v>
      </c>
      <c r="AC8" s="79"/>
      <c r="AD8" s="94">
        <v>1</v>
      </c>
      <c r="AE8" s="95">
        <f>IF(P8=0,"",IF(AD8=0,"",(AD8/P8)))</f>
        <v>0.041666666666667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0.125</v>
      </c>
      <c r="AX8" s="106">
        <v>1</v>
      </c>
      <c r="AY8" s="108">
        <f>IFERROR(AX8/AV8,"-")</f>
        <v>0.33333333333333</v>
      </c>
      <c r="AZ8" s="109">
        <v>5000</v>
      </c>
      <c r="BA8" s="110">
        <f>IFERROR(AZ8/AV8,"-")</f>
        <v>1666.6666666667</v>
      </c>
      <c r="BB8" s="111">
        <v>1</v>
      </c>
      <c r="BC8" s="111"/>
      <c r="BD8" s="111"/>
      <c r="BE8" s="112">
        <v>2</v>
      </c>
      <c r="BF8" s="113">
        <f>IF(P8=0,"",IF(BE8=0,"",(BE8/P8)))</f>
        <v>0.083333333333333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10</v>
      </c>
      <c r="BO8" s="120">
        <f>IF(P8=0,"",IF(BN8=0,"",(BN8/P8)))</f>
        <v>0.41666666666667</v>
      </c>
      <c r="BP8" s="121">
        <v>1</v>
      </c>
      <c r="BQ8" s="122">
        <f>IFERROR(BP8/BN8,"-")</f>
        <v>0.1</v>
      </c>
      <c r="BR8" s="123">
        <v>79000</v>
      </c>
      <c r="BS8" s="124">
        <f>IFERROR(BR8/BN8,"-")</f>
        <v>7900</v>
      </c>
      <c r="BT8" s="125"/>
      <c r="BU8" s="125"/>
      <c r="BV8" s="125">
        <v>1</v>
      </c>
      <c r="BW8" s="126">
        <v>4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79000</v>
      </c>
      <c r="CQ8" s="141">
        <v>79000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99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235</v>
      </c>
      <c r="L9" s="81">
        <v>168</v>
      </c>
      <c r="M9" s="81">
        <v>137</v>
      </c>
      <c r="N9" s="91">
        <v>63</v>
      </c>
      <c r="O9" s="92">
        <v>0</v>
      </c>
      <c r="P9" s="93">
        <f>N9+O9</f>
        <v>63</v>
      </c>
      <c r="Q9" s="82">
        <f>IFERROR(P9/M9,"-")</f>
        <v>0.45985401459854</v>
      </c>
      <c r="R9" s="81">
        <v>3</v>
      </c>
      <c r="S9" s="81">
        <v>13</v>
      </c>
      <c r="T9" s="82">
        <f>IFERROR(S9/(O9+P9),"-")</f>
        <v>0.20634920634921</v>
      </c>
      <c r="U9" s="182"/>
      <c r="V9" s="84">
        <v>4</v>
      </c>
      <c r="W9" s="82">
        <f>IF(P9=0,"-",V9/P9)</f>
        <v>0.063492063492063</v>
      </c>
      <c r="X9" s="186">
        <v>1238782</v>
      </c>
      <c r="Y9" s="187">
        <f>IFERROR(X9/P9,"-")</f>
        <v>19663.206349206</v>
      </c>
      <c r="Z9" s="187">
        <f>IFERROR(X9/V9,"-")</f>
        <v>309695.5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19</v>
      </c>
      <c r="AN9" s="101">
        <f>IF(P9=0,"",IF(AM9=0,"",(AM9/P9)))</f>
        <v>0.3015873015873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6</v>
      </c>
      <c r="AW9" s="107">
        <f>IF(P9=0,"",IF(AV9=0,"",(AV9/P9)))</f>
        <v>0.095238095238095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11</v>
      </c>
      <c r="BF9" s="113">
        <f>IF(P9=0,"",IF(BE9=0,"",(BE9/P9)))</f>
        <v>0.17460317460317</v>
      </c>
      <c r="BG9" s="112">
        <v>1</v>
      </c>
      <c r="BH9" s="114">
        <f>IFERROR(BG9/BE9,"-")</f>
        <v>0.090909090909091</v>
      </c>
      <c r="BI9" s="115">
        <v>170000</v>
      </c>
      <c r="BJ9" s="116">
        <f>IFERROR(BI9/BE9,"-")</f>
        <v>15454.545454545</v>
      </c>
      <c r="BK9" s="117"/>
      <c r="BL9" s="117"/>
      <c r="BM9" s="117">
        <v>1</v>
      </c>
      <c r="BN9" s="119">
        <v>14</v>
      </c>
      <c r="BO9" s="120">
        <f>IF(P9=0,"",IF(BN9=0,"",(BN9/P9)))</f>
        <v>0.22222222222222</v>
      </c>
      <c r="BP9" s="121">
        <v>2</v>
      </c>
      <c r="BQ9" s="122">
        <f>IFERROR(BP9/BN9,"-")</f>
        <v>0.14285714285714</v>
      </c>
      <c r="BR9" s="123">
        <v>736782</v>
      </c>
      <c r="BS9" s="124">
        <f>IFERROR(BR9/BN9,"-")</f>
        <v>52627.285714286</v>
      </c>
      <c r="BT9" s="125"/>
      <c r="BU9" s="125"/>
      <c r="BV9" s="125">
        <v>2</v>
      </c>
      <c r="BW9" s="126">
        <v>9</v>
      </c>
      <c r="BX9" s="127">
        <f>IF(P9=0,"",IF(BW9=0,"",(BW9/P9)))</f>
        <v>0.14285714285714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4</v>
      </c>
      <c r="CG9" s="134">
        <f>IF(P9=0,"",IF(CF9=0,"",(CF9/P9)))</f>
        <v>0.063492063492063</v>
      </c>
      <c r="CH9" s="135">
        <v>2</v>
      </c>
      <c r="CI9" s="136">
        <f>IFERROR(CH9/CF9,"-")</f>
        <v>0.5</v>
      </c>
      <c r="CJ9" s="137">
        <v>430000</v>
      </c>
      <c r="CK9" s="138">
        <f>IFERROR(CJ9/CF9,"-")</f>
        <v>107500</v>
      </c>
      <c r="CL9" s="139"/>
      <c r="CM9" s="139"/>
      <c r="CN9" s="139">
        <v>2</v>
      </c>
      <c r="CO9" s="140">
        <v>4</v>
      </c>
      <c r="CP9" s="141">
        <v>1238782</v>
      </c>
      <c r="CQ9" s="141">
        <v>605782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4.4496193548387</v>
      </c>
      <c r="B12" s="39"/>
      <c r="C12" s="39"/>
      <c r="D12" s="39"/>
      <c r="E12" s="39"/>
      <c r="F12" s="39"/>
      <c r="G12" s="40" t="s">
        <v>100</v>
      </c>
      <c r="H12" s="40"/>
      <c r="I12" s="40"/>
      <c r="J12" s="190">
        <f>SUM(J6:J11)</f>
        <v>310000</v>
      </c>
      <c r="K12" s="41">
        <f>SUM(K6:K11)</f>
        <v>696</v>
      </c>
      <c r="L12" s="41">
        <f>SUM(L6:L11)</f>
        <v>400</v>
      </c>
      <c r="M12" s="41">
        <f>SUM(M6:M11)</f>
        <v>810</v>
      </c>
      <c r="N12" s="41">
        <f>SUM(N6:N11)</f>
        <v>185</v>
      </c>
      <c r="O12" s="41">
        <f>SUM(O6:O11)</f>
        <v>2</v>
      </c>
      <c r="P12" s="41">
        <f>SUM(P6:P11)</f>
        <v>187</v>
      </c>
      <c r="Q12" s="42">
        <f>IFERROR(P12/M12,"-")</f>
        <v>0.23086419753086</v>
      </c>
      <c r="R12" s="78">
        <f>SUM(R6:R11)</f>
        <v>12</v>
      </c>
      <c r="S12" s="78">
        <f>SUM(S6:S11)</f>
        <v>25</v>
      </c>
      <c r="T12" s="42">
        <f>IFERROR(R12/P12,"-")</f>
        <v>0.064171122994652</v>
      </c>
      <c r="U12" s="184">
        <f>IFERROR(J12/P12,"-")</f>
        <v>1657.7540106952</v>
      </c>
      <c r="V12" s="44">
        <f>SUM(V6:V11)</f>
        <v>9</v>
      </c>
      <c r="W12" s="42">
        <f>IFERROR(V12/P12,"-")</f>
        <v>0.048128342245989</v>
      </c>
      <c r="X12" s="190">
        <f>SUM(X6:X11)</f>
        <v>1379382</v>
      </c>
      <c r="Y12" s="190">
        <f>IFERROR(X12/P12,"-")</f>
        <v>7376.3743315508</v>
      </c>
      <c r="Z12" s="190">
        <f>IFERROR(X12/V12,"-")</f>
        <v>153264.66666667</v>
      </c>
      <c r="AA12" s="190">
        <f>X12-J12</f>
        <v>1069382</v>
      </c>
      <c r="AB12" s="47">
        <f>X12/J12</f>
        <v>4.4496193548387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