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<sst xmlns="http://schemas.openxmlformats.org/spreadsheetml/2006/main" uniqueCount="102">
  <si>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</si>
  <si>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</si>
  <si>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</si>
  <si>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</si>
  <si>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</si>
  <si>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</si>
  <si>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</si>
  <si>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</si>
  <si>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</si>
  <si>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</si>
  <si>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</si>
  <si>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</si>
  <si>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</si>
  <si>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</si>
  <si>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</si>
  <si>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</si>
  <si>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</si>
  <si>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</si>
  <si>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</si>
  <si>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</si>
  <si>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</si>
  <si>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</si>
  <si>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</si>
  <si>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</si>
  <si>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</si>
  <si>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</si>
  <si>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</si>
  <si>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</si>
  <si>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</si>
  <si>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</si>
  <si>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</si>
  <si>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</si>
  <si>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</si>
  <si>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</si>
  <si>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</si>
  <si>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</si>
  <si>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</si>
  <si>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</si>
  <si>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</si>
  <si>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</si>
  <si>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</si>
  <si>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</si>
  <si>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</si>
  <si>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</si>
  <si>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</si>
  <si>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</si>
  <si>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</si>
  <si>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</si>
  <si>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</si>
  <si>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</si>
  <si>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</si>
  <si>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</si>
  <si>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</si>
  <si>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</si>
  <si>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</si>
  <si>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</si>
  <si>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</si>
  <si>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</si>
  <si>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</si>
  <si>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</si>
  <si>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</si>
  <si>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ad694</t>
  </si>
  <si>
    <t>いろいろ</t>
  </si>
  <si>
    <t>企画枠高宮菜々子さんメインB</t>
  </si>
  <si>
    <t>lp01</t>
  </si>
  <si>
    <t>実話カタログ企画</t>
  </si>
  <si>
    <t>企画枠</t>
  </si>
  <si>
    <t>2月01日(月)</t>
  </si>
  <si>
    <t>ad695</t>
  </si>
  <si>
    <t>空電</t>
  </si>
  <si>
    <t>ad696</t>
  </si>
  <si>
    <t>大洋図書</t>
  </si>
  <si>
    <t>5P風俗ヘスティア(高宮菜々子さん)</t>
  </si>
  <si>
    <t>lp07</t>
  </si>
  <si>
    <t>実話ナックルズ ウルトラ</t>
  </si>
  <si>
    <t>1C5P</t>
  </si>
  <si>
    <t>2月15日(月)</t>
  </si>
  <si>
    <t>ad697</t>
  </si>
  <si>
    <t>ad692</t>
  </si>
  <si>
    <t>コアマガジン</t>
  </si>
  <si>
    <t>2P逆ナンインタビュー版_ヘスティア（高宮菜々子さん）</t>
  </si>
  <si>
    <t>実話BUNKAタブー</t>
  </si>
  <si>
    <t>1C2P</t>
  </si>
  <si>
    <t>2月16日(火)</t>
  </si>
  <si>
    <t>ad693</t>
  </si>
  <si>
    <t>ad698</t>
  </si>
  <si>
    <t>1P記事_求む！中高年男性版_ヘスティア</t>
  </si>
  <si>
    <t>臨時増刊ラヴァーズ</t>
  </si>
  <si>
    <t>表4</t>
  </si>
  <si>
    <t>2月22日(月)</t>
  </si>
  <si>
    <t>ad699</t>
  </si>
  <si>
    <t>雑誌 TOTAL</t>
  </si>
  <si>
    <t>●DVD 広告</t>
  </si>
  <si>
    <t>pa551</t>
  </si>
  <si>
    <t>三和出版</t>
  </si>
  <si>
    <t>DVD漫画きよし</t>
  </si>
  <si>
    <t>A4変形、CVS、860円</t>
  </si>
  <si>
    <t>MEN'S DVD SEXY</t>
  </si>
  <si>
    <t>DVD貼付面4C1/3P</t>
  </si>
  <si>
    <t>2月18日(木)</t>
  </si>
  <si>
    <t>pa552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</si>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</sst>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280000</v>
      </c>
      <c r="E6" s="81">
        <v>592</v>
      </c>
      <c r="F6" s="81">
        <v>321</v>
      </c>
      <c r="G6" s="81">
        <v>489</v>
      </c>
      <c r="H6" s="91">
        <v>117</v>
      </c>
      <c r="I6" s="92">
        <v>0</v>
      </c>
      <c r="J6" s="145">
        <f>H6+I6</f>
        <v>117</v>
      </c>
      <c r="K6" s="82">
        <f>IFERROR(J6/G6,"-")</f>
        <v>0.23926380368098</v>
      </c>
      <c r="L6" s="81">
        <v>14</v>
      </c>
      <c r="M6" s="81">
        <v>12</v>
      </c>
      <c r="N6" s="82">
        <f>IFERROR(L6/J6,"-")</f>
        <v>0.11965811965812</v>
      </c>
      <c r="O6" s="83">
        <f>IFERROR(D6/J6,"-")</f>
        <v>2393.1623931624</v>
      </c>
      <c r="P6" s="84">
        <v>19</v>
      </c>
      <c r="Q6" s="82">
        <f>IFERROR(P6/J6,"-")</f>
        <v>0.16239316239316</v>
      </c>
      <c r="R6" s="200">
        <v>647220</v>
      </c>
      <c r="S6" s="201">
        <f>IFERROR(R6/J6,"-")</f>
        <v>5531.7948717949</v>
      </c>
      <c r="T6" s="201">
        <f>IFERROR(R6/P6,"-")</f>
        <v>34064.210526316</v>
      </c>
      <c r="U6" s="195">
        <f>IFERROR(R6-D6,"-")</f>
        <v>367220</v>
      </c>
      <c r="V6" s="85">
        <f>R6/D6</f>
        <v>2.3115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250</v>
      </c>
      <c r="F7" s="81">
        <v>169</v>
      </c>
      <c r="G7" s="81">
        <v>314</v>
      </c>
      <c r="H7" s="91">
        <v>101</v>
      </c>
      <c r="I7" s="92">
        <v>2</v>
      </c>
      <c r="J7" s="145">
        <f>H7+I7</f>
        <v>103</v>
      </c>
      <c r="K7" s="82">
        <f>IFERROR(J7/G7,"-")</f>
        <v>0.32802547770701</v>
      </c>
      <c r="L7" s="81">
        <v>6</v>
      </c>
      <c r="M7" s="81">
        <v>28</v>
      </c>
      <c r="N7" s="82">
        <f>IFERROR(L7/J7,"-")</f>
        <v>0.058252427184466</v>
      </c>
      <c r="O7" s="83">
        <f>IFERROR(D7/J7,"-")</f>
        <v>1213.5922330097</v>
      </c>
      <c r="P7" s="84">
        <v>4</v>
      </c>
      <c r="Q7" s="82">
        <f>IFERROR(P7/J7,"-")</f>
        <v>0.038834951456311</v>
      </c>
      <c r="R7" s="200">
        <v>749000</v>
      </c>
      <c r="S7" s="201">
        <f>IFERROR(R7/J7,"-")</f>
        <v>7271.8446601942</v>
      </c>
      <c r="T7" s="201">
        <f>IFERROR(R7/P7,"-")</f>
        <v>187250</v>
      </c>
      <c r="U7" s="195">
        <f>IFERROR(R7-D7,"-")</f>
        <v>624000</v>
      </c>
      <c r="V7" s="85">
        <f>R7/D7</f>
        <v>5.992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405000</v>
      </c>
      <c r="E10" s="41">
        <f>SUM(E6:E8)</f>
        <v>842</v>
      </c>
      <c r="F10" s="41">
        <f>SUM(F6:F8)</f>
        <v>490</v>
      </c>
      <c r="G10" s="41">
        <f>SUM(G6:G8)</f>
        <v>803</v>
      </c>
      <c r="H10" s="41">
        <f>SUM(H6:H8)</f>
        <v>218</v>
      </c>
      <c r="I10" s="41">
        <f>SUM(I6:I8)</f>
        <v>2</v>
      </c>
      <c r="J10" s="41">
        <f>SUM(J6:J8)</f>
        <v>220</v>
      </c>
      <c r="K10" s="42">
        <f>IFERROR(J10/G10,"-")</f>
        <v>0.27397260273973</v>
      </c>
      <c r="L10" s="78">
        <f>SUM(L6:L8)</f>
        <v>20</v>
      </c>
      <c r="M10" s="78">
        <f>SUM(M6:M8)</f>
        <v>40</v>
      </c>
      <c r="N10" s="42">
        <f>IFERROR(L10/J10,"-")</f>
        <v>0.090909090909091</v>
      </c>
      <c r="O10" s="43">
        <f>IFERROR(D10/J10,"-")</f>
        <v>1840.9090909091</v>
      </c>
      <c r="P10" s="44">
        <f>SUM(P6:P8)</f>
        <v>23</v>
      </c>
      <c r="Q10" s="42">
        <f>IFERROR(P10/J10,"-")</f>
        <v>0.10454545454545</v>
      </c>
      <c r="R10" s="45">
        <f>SUM(R6:R8)</f>
        <v>1396220</v>
      </c>
      <c r="S10" s="45">
        <f>IFERROR(R10/J10,"-")</f>
        <v>6346.4545454545</v>
      </c>
      <c r="T10" s="45">
        <f>IFERROR(R10/P10,"-")</f>
        <v>60705.217391304</v>
      </c>
      <c r="U10" s="46">
        <f>SUM(U6:U8)</f>
        <v>991220</v>
      </c>
      <c r="V10" s="47">
        <f>IFERROR(R10/D10,"-")</f>
        <v>3.4474567901235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3.587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32</v>
      </c>
      <c r="L6" s="81">
        <v>0</v>
      </c>
      <c r="M6" s="81">
        <v>117</v>
      </c>
      <c r="N6" s="91">
        <v>16</v>
      </c>
      <c r="O6" s="92">
        <v>0</v>
      </c>
      <c r="P6" s="93">
        <f>N6+O6</f>
        <v>16</v>
      </c>
      <c r="Q6" s="82">
        <f>IFERROR(P6/M6,"-")</f>
        <v>0.13675213675214</v>
      </c>
      <c r="R6" s="81">
        <v>1</v>
      </c>
      <c r="S6" s="81">
        <v>1</v>
      </c>
      <c r="T6" s="82">
        <f>IFERROR(S6/(O6+P6),"-")</f>
        <v>0.0625</v>
      </c>
      <c r="U6" s="182">
        <f>IFERROR(J6/SUM(P6:P7),"-")</f>
        <v>1034.4827586207</v>
      </c>
      <c r="V6" s="84">
        <v>3</v>
      </c>
      <c r="W6" s="82">
        <f>IF(P6=0,"-",V6/P6)</f>
        <v>0.1875</v>
      </c>
      <c r="X6" s="186">
        <v>47000</v>
      </c>
      <c r="Y6" s="187">
        <f>IFERROR(X6/P6,"-")</f>
        <v>2937.5</v>
      </c>
      <c r="Z6" s="187">
        <f>IFERROR(X6/V6,"-")</f>
        <v>15666.666666667</v>
      </c>
      <c r="AA6" s="188">
        <f>SUM(X6:X7)-SUM(J6:J7)</f>
        <v>155220</v>
      </c>
      <c r="AB6" s="85">
        <f>SUM(X6:X7)/SUM(J6:J7)</f>
        <v>3.587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5</v>
      </c>
      <c r="AN6" s="101">
        <f>IF(P6=0,"",IF(AM6=0,"",(AM6/P6)))</f>
        <v>0.3125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0.1875</v>
      </c>
      <c r="BG6" s="112">
        <v>1</v>
      </c>
      <c r="BH6" s="114">
        <f>IFERROR(BG6/BE6,"-")</f>
        <v>0.33333333333333</v>
      </c>
      <c r="BI6" s="115">
        <v>3000</v>
      </c>
      <c r="BJ6" s="116">
        <f>IFERROR(BI6/BE6,"-")</f>
        <v>1000</v>
      </c>
      <c r="BK6" s="117">
        <v>1</v>
      </c>
      <c r="BL6" s="117"/>
      <c r="BM6" s="117"/>
      <c r="BN6" s="119">
        <v>5</v>
      </c>
      <c r="BO6" s="120">
        <f>IF(P6=0,"",IF(BN6=0,"",(BN6/P6)))</f>
        <v>0.3125</v>
      </c>
      <c r="BP6" s="121">
        <v>2</v>
      </c>
      <c r="BQ6" s="122">
        <f>IFERROR(BP6/BN6,"-")</f>
        <v>0.4</v>
      </c>
      <c r="BR6" s="123">
        <v>44000</v>
      </c>
      <c r="BS6" s="124">
        <f>IFERROR(BR6/BN6,"-")</f>
        <v>8800</v>
      </c>
      <c r="BT6" s="125">
        <v>1</v>
      </c>
      <c r="BU6" s="125"/>
      <c r="BV6" s="125">
        <v>1</v>
      </c>
      <c r="BW6" s="126">
        <v>2</v>
      </c>
      <c r="BX6" s="127">
        <f>IF(P6=0,"",IF(BW6=0,"",(BW6/P6)))</f>
        <v>0.125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0.0625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3</v>
      </c>
      <c r="CP6" s="141">
        <v>47000</v>
      </c>
      <c r="CQ6" s="141">
        <v>41000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286</v>
      </c>
      <c r="L7" s="81">
        <v>184</v>
      </c>
      <c r="M7" s="81">
        <v>92</v>
      </c>
      <c r="N7" s="91">
        <v>42</v>
      </c>
      <c r="O7" s="92">
        <v>0</v>
      </c>
      <c r="P7" s="93">
        <f>N7+O7</f>
        <v>42</v>
      </c>
      <c r="Q7" s="82">
        <f>IFERROR(P7/M7,"-")</f>
        <v>0.45652173913043</v>
      </c>
      <c r="R7" s="81">
        <v>4</v>
      </c>
      <c r="S7" s="81">
        <v>3</v>
      </c>
      <c r="T7" s="82">
        <f>IFERROR(S7/(O7+P7),"-")</f>
        <v>0.071428571428571</v>
      </c>
      <c r="U7" s="182"/>
      <c r="V7" s="84">
        <v>4</v>
      </c>
      <c r="W7" s="82">
        <f>IF(P7=0,"-",V7/P7)</f>
        <v>0.095238095238095</v>
      </c>
      <c r="X7" s="186">
        <v>168220</v>
      </c>
      <c r="Y7" s="187">
        <f>IFERROR(X7/P7,"-")</f>
        <v>4005.2380952381</v>
      </c>
      <c r="Z7" s="187">
        <f>IFERROR(X7/V7,"-")</f>
        <v>42055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4</v>
      </c>
      <c r="AN7" s="101">
        <f>IF(P7=0,"",IF(AM7=0,"",(AM7/P7)))</f>
        <v>0.095238095238095</v>
      </c>
      <c r="AO7" s="100">
        <v>1</v>
      </c>
      <c r="AP7" s="102">
        <f>IFERROR(AP7/AM7,"-")</f>
        <v>0</v>
      </c>
      <c r="AQ7" s="103">
        <v>220</v>
      </c>
      <c r="AR7" s="104">
        <f>IFERROR(AQ7/AM7,"-")</f>
        <v>55</v>
      </c>
      <c r="AS7" s="105">
        <v>1</v>
      </c>
      <c r="AT7" s="105"/>
      <c r="AU7" s="105"/>
      <c r="AV7" s="106">
        <v>5</v>
      </c>
      <c r="AW7" s="107">
        <f>IF(P7=0,"",IF(AV7=0,"",(AV7/P7)))</f>
        <v>0.11904761904762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9</v>
      </c>
      <c r="BF7" s="113">
        <f>IF(P7=0,"",IF(BE7=0,"",(BE7/P7)))</f>
        <v>0.21428571428571</v>
      </c>
      <c r="BG7" s="112">
        <v>1</v>
      </c>
      <c r="BH7" s="114">
        <f>IFERROR(BG7/BE7,"-")</f>
        <v>0.11111111111111</v>
      </c>
      <c r="BI7" s="115">
        <v>55000</v>
      </c>
      <c r="BJ7" s="116">
        <f>IFERROR(BI7/BE7,"-")</f>
        <v>6111.1111111111</v>
      </c>
      <c r="BK7" s="117"/>
      <c r="BL7" s="117"/>
      <c r="BM7" s="117">
        <v>1</v>
      </c>
      <c r="BN7" s="119">
        <v>19</v>
      </c>
      <c r="BO7" s="120">
        <f>IF(P7=0,"",IF(BN7=0,"",(BN7/P7)))</f>
        <v>0.45238095238095</v>
      </c>
      <c r="BP7" s="121">
        <v>2</v>
      </c>
      <c r="BQ7" s="122">
        <f>IFERROR(BP7/BN7,"-")</f>
        <v>0.10526315789474</v>
      </c>
      <c r="BR7" s="123">
        <v>116500</v>
      </c>
      <c r="BS7" s="124">
        <f>IFERROR(BR7/BN7,"-")</f>
        <v>6131.5789473684</v>
      </c>
      <c r="BT7" s="125"/>
      <c r="BU7" s="125">
        <v>1</v>
      </c>
      <c r="BV7" s="125">
        <v>1</v>
      </c>
      <c r="BW7" s="126">
        <v>5</v>
      </c>
      <c r="BX7" s="127">
        <f>IF(P7=0,"",IF(BW7=0,"",(BW7/P7)))</f>
        <v>0.11904761904762</v>
      </c>
      <c r="BY7" s="128">
        <v>1</v>
      </c>
      <c r="BZ7" s="129">
        <f>IFERROR(BY7/BW7,"-")</f>
        <v>0.2</v>
      </c>
      <c r="CA7" s="130">
        <v>1500</v>
      </c>
      <c r="CB7" s="131">
        <f>IFERROR(CA7/BW7,"-")</f>
        <v>300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168220</v>
      </c>
      <c r="CQ7" s="141">
        <v>101500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2.4533333333333</v>
      </c>
      <c r="B8" s="203" t="s">
        <v>70</v>
      </c>
      <c r="C8" s="203" t="s">
        <v>71</v>
      </c>
      <c r="D8" s="203" t="s">
        <v>72</v>
      </c>
      <c r="E8" s="203"/>
      <c r="F8" s="203" t="s">
        <v>73</v>
      </c>
      <c r="G8" s="203" t="s">
        <v>74</v>
      </c>
      <c r="H8" s="90" t="s">
        <v>75</v>
      </c>
      <c r="I8" s="90" t="s">
        <v>76</v>
      </c>
      <c r="J8" s="188">
        <v>75000</v>
      </c>
      <c r="K8" s="81">
        <v>10</v>
      </c>
      <c r="L8" s="81">
        <v>0</v>
      </c>
      <c r="M8" s="81">
        <v>60</v>
      </c>
      <c r="N8" s="91">
        <v>9</v>
      </c>
      <c r="O8" s="92">
        <v>0</v>
      </c>
      <c r="P8" s="93">
        <f>N8+O8</f>
        <v>9</v>
      </c>
      <c r="Q8" s="82">
        <f>IFERROR(P8/M8,"-")</f>
        <v>0.15</v>
      </c>
      <c r="R8" s="81">
        <v>0</v>
      </c>
      <c r="S8" s="81">
        <v>3</v>
      </c>
      <c r="T8" s="82">
        <f>IFERROR(S8/(O8+P8),"-")</f>
        <v>0.33333333333333</v>
      </c>
      <c r="U8" s="182">
        <f>IFERROR(J8/SUM(P8:P9),"-")</f>
        <v>3750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109000</v>
      </c>
      <c r="AB8" s="85">
        <f>SUM(X8:X9)/SUM(J8:J9)</f>
        <v>2.4533333333333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0.11111111111111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4</v>
      </c>
      <c r="BF8" s="113">
        <f>IF(P8=0,"",IF(BE8=0,"",(BE8/P8)))</f>
        <v>0.44444444444444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0.11111111111111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77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60</v>
      </c>
      <c r="L9" s="81">
        <v>45</v>
      </c>
      <c r="M9" s="81">
        <v>26</v>
      </c>
      <c r="N9" s="91">
        <v>11</v>
      </c>
      <c r="O9" s="92">
        <v>0</v>
      </c>
      <c r="P9" s="93">
        <f>N9+O9</f>
        <v>11</v>
      </c>
      <c r="Q9" s="82">
        <f>IFERROR(P9/M9,"-")</f>
        <v>0.42307692307692</v>
      </c>
      <c r="R9" s="81">
        <v>2</v>
      </c>
      <c r="S9" s="81">
        <v>3</v>
      </c>
      <c r="T9" s="82">
        <f>IFERROR(S9/(O9+P9),"-")</f>
        <v>0.27272727272727</v>
      </c>
      <c r="U9" s="182"/>
      <c r="V9" s="84">
        <v>4</v>
      </c>
      <c r="W9" s="82">
        <f>IF(P9=0,"-",V9/P9)</f>
        <v>0.36363636363636</v>
      </c>
      <c r="X9" s="186">
        <v>184000</v>
      </c>
      <c r="Y9" s="187">
        <f>IFERROR(X9/P9,"-")</f>
        <v>16727.272727273</v>
      </c>
      <c r="Z9" s="187">
        <f>IFERROR(X9/V9,"-")</f>
        <v>46000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0.090909090909091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6</v>
      </c>
      <c r="BO9" s="120">
        <f>IF(P9=0,"",IF(BN9=0,"",(BN9/P9)))</f>
        <v>0.54545454545455</v>
      </c>
      <c r="BP9" s="121">
        <v>2</v>
      </c>
      <c r="BQ9" s="122">
        <f>IFERROR(BP9/BN9,"-")</f>
        <v>0.33333333333333</v>
      </c>
      <c r="BR9" s="123">
        <v>107000</v>
      </c>
      <c r="BS9" s="124">
        <f>IFERROR(BR9/BN9,"-")</f>
        <v>17833.333333333</v>
      </c>
      <c r="BT9" s="125"/>
      <c r="BU9" s="125">
        <v>1</v>
      </c>
      <c r="BV9" s="125">
        <v>1</v>
      </c>
      <c r="BW9" s="126">
        <v>4</v>
      </c>
      <c r="BX9" s="127">
        <f>IF(P9=0,"",IF(BW9=0,"",(BW9/P9)))</f>
        <v>0.36363636363636</v>
      </c>
      <c r="BY9" s="128">
        <v>2</v>
      </c>
      <c r="BZ9" s="129">
        <f>IFERROR(BY9/BW9,"-")</f>
        <v>0.5</v>
      </c>
      <c r="CA9" s="130">
        <v>77000</v>
      </c>
      <c r="CB9" s="131">
        <f>IFERROR(CA9/BW9,"-")</f>
        <v>19250</v>
      </c>
      <c r="CC9" s="132">
        <v>1</v>
      </c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184000</v>
      </c>
      <c r="CQ9" s="141">
        <v>99000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5.125</v>
      </c>
      <c r="B10" s="203" t="s">
        <v>78</v>
      </c>
      <c r="C10" s="203" t="s">
        <v>79</v>
      </c>
      <c r="D10" s="203" t="s">
        <v>80</v>
      </c>
      <c r="E10" s="203"/>
      <c r="F10" s="203" t="s">
        <v>73</v>
      </c>
      <c r="G10" s="203" t="s">
        <v>81</v>
      </c>
      <c r="H10" s="90" t="s">
        <v>82</v>
      </c>
      <c r="I10" s="90" t="s">
        <v>83</v>
      </c>
      <c r="J10" s="188">
        <v>40000</v>
      </c>
      <c r="K10" s="81">
        <v>3</v>
      </c>
      <c r="L10" s="81">
        <v>0</v>
      </c>
      <c r="M10" s="81">
        <v>23</v>
      </c>
      <c r="N10" s="91">
        <v>1</v>
      </c>
      <c r="O10" s="92">
        <v>0</v>
      </c>
      <c r="P10" s="93">
        <f>N10+O10</f>
        <v>1</v>
      </c>
      <c r="Q10" s="82">
        <f>IFERROR(P10/M10,"-")</f>
        <v>0.043478260869565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10000</v>
      </c>
      <c r="V10" s="84">
        <v>1</v>
      </c>
      <c r="W10" s="82">
        <f>IF(P10=0,"-",V10/P10)</f>
        <v>1</v>
      </c>
      <c r="X10" s="186">
        <v>55000</v>
      </c>
      <c r="Y10" s="187">
        <f>IFERROR(X10/P10,"-")</f>
        <v>55000</v>
      </c>
      <c r="Z10" s="187">
        <f>IFERROR(X10/V10,"-")</f>
        <v>55000</v>
      </c>
      <c r="AA10" s="188">
        <f>SUM(X10:X11)-SUM(J10:J11)</f>
        <v>165000</v>
      </c>
      <c r="AB10" s="85">
        <f>SUM(X10:X11)/SUM(J10:J11)</f>
        <v>5.125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1</v>
      </c>
      <c r="BP10" s="121">
        <v>1</v>
      </c>
      <c r="BQ10" s="122">
        <f>IFERROR(BP10/BN10,"-")</f>
        <v>1</v>
      </c>
      <c r="BR10" s="123">
        <v>55000</v>
      </c>
      <c r="BS10" s="124">
        <f>IFERROR(BR10/BN10,"-")</f>
        <v>55000</v>
      </c>
      <c r="BT10" s="125"/>
      <c r="BU10" s="125"/>
      <c r="BV10" s="125">
        <v>1</v>
      </c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55000</v>
      </c>
      <c r="CQ10" s="141">
        <v>55000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84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29</v>
      </c>
      <c r="L11" s="81">
        <v>19</v>
      </c>
      <c r="M11" s="81">
        <v>13</v>
      </c>
      <c r="N11" s="91">
        <v>3</v>
      </c>
      <c r="O11" s="92">
        <v>0</v>
      </c>
      <c r="P11" s="93">
        <f>N11+O11</f>
        <v>3</v>
      </c>
      <c r="Q11" s="82">
        <f>IFERROR(P11/M11,"-")</f>
        <v>0.23076923076923</v>
      </c>
      <c r="R11" s="81">
        <v>2</v>
      </c>
      <c r="S11" s="81">
        <v>0</v>
      </c>
      <c r="T11" s="82">
        <f>IFERROR(S11/(O11+P11),"-")</f>
        <v>0</v>
      </c>
      <c r="U11" s="182"/>
      <c r="V11" s="84">
        <v>2</v>
      </c>
      <c r="W11" s="82">
        <f>IF(P11=0,"-",V11/P11)</f>
        <v>0.66666666666667</v>
      </c>
      <c r="X11" s="186">
        <v>150000</v>
      </c>
      <c r="Y11" s="187">
        <f>IFERROR(X11/P11,"-")</f>
        <v>50000</v>
      </c>
      <c r="Z11" s="187">
        <f>IFERROR(X11/V11,"-")</f>
        <v>75000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0.33333333333333</v>
      </c>
      <c r="AO11" s="100">
        <v>1</v>
      </c>
      <c r="AP11" s="102">
        <f>IFERROR(AP11/AM11,"-")</f>
        <v>0</v>
      </c>
      <c r="AQ11" s="103">
        <v>130000</v>
      </c>
      <c r="AR11" s="104">
        <f>IFERROR(AQ11/AM11,"-")</f>
        <v>130000</v>
      </c>
      <c r="AS11" s="105"/>
      <c r="AT11" s="105"/>
      <c r="AU11" s="105">
        <v>1</v>
      </c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0.33333333333333</v>
      </c>
      <c r="BP11" s="121">
        <v>1</v>
      </c>
      <c r="BQ11" s="122">
        <f>IFERROR(BP11/BN11,"-")</f>
        <v>1</v>
      </c>
      <c r="BR11" s="123">
        <v>20000</v>
      </c>
      <c r="BS11" s="124">
        <f>IFERROR(BR11/BN11,"-")</f>
        <v>20000</v>
      </c>
      <c r="BT11" s="125"/>
      <c r="BU11" s="125"/>
      <c r="BV11" s="125">
        <v>1</v>
      </c>
      <c r="BW11" s="126">
        <v>1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150000</v>
      </c>
      <c r="CQ11" s="141">
        <v>130000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0.40952380952381</v>
      </c>
      <c r="B12" s="203" t="s">
        <v>85</v>
      </c>
      <c r="C12" s="203" t="s">
        <v>71</v>
      </c>
      <c r="D12" s="203" t="s">
        <v>86</v>
      </c>
      <c r="E12" s="203"/>
      <c r="F12" s="203" t="s">
        <v>73</v>
      </c>
      <c r="G12" s="203" t="s">
        <v>87</v>
      </c>
      <c r="H12" s="90" t="s">
        <v>88</v>
      </c>
      <c r="I12" s="90" t="s">
        <v>89</v>
      </c>
      <c r="J12" s="188">
        <v>105000</v>
      </c>
      <c r="K12" s="81">
        <v>34</v>
      </c>
      <c r="L12" s="81">
        <v>0</v>
      </c>
      <c r="M12" s="81">
        <v>84</v>
      </c>
      <c r="N12" s="91">
        <v>16</v>
      </c>
      <c r="O12" s="92">
        <v>0</v>
      </c>
      <c r="P12" s="93">
        <f>N12+O12</f>
        <v>16</v>
      </c>
      <c r="Q12" s="82">
        <f>IFERROR(P12/M12,"-")</f>
        <v>0.19047619047619</v>
      </c>
      <c r="R12" s="81">
        <v>0</v>
      </c>
      <c r="S12" s="81">
        <v>0</v>
      </c>
      <c r="T12" s="82">
        <f>IFERROR(S12/(O12+P12),"-")</f>
        <v>0</v>
      </c>
      <c r="U12" s="182">
        <f>IFERROR(J12/SUM(P12:P13),"-")</f>
        <v>3000</v>
      </c>
      <c r="V12" s="84">
        <v>3</v>
      </c>
      <c r="W12" s="82">
        <f>IF(P12=0,"-",V12/P12)</f>
        <v>0.1875</v>
      </c>
      <c r="X12" s="186">
        <v>18000</v>
      </c>
      <c r="Y12" s="187">
        <f>IFERROR(X12/P12,"-")</f>
        <v>1125</v>
      </c>
      <c r="Z12" s="187">
        <f>IFERROR(X12/V12,"-")</f>
        <v>6000</v>
      </c>
      <c r="AA12" s="188">
        <f>SUM(X12:X13)-SUM(J12:J13)</f>
        <v>-62000</v>
      </c>
      <c r="AB12" s="85">
        <f>SUM(X12:X13)/SUM(J12:J13)</f>
        <v>0.40952380952381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2</v>
      </c>
      <c r="AN12" s="101">
        <f>IF(P12=0,"",IF(AM12=0,"",(AM12/P12)))</f>
        <v>0.125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0.0625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3</v>
      </c>
      <c r="BF12" s="113">
        <f>IF(P12=0,"",IF(BE12=0,"",(BE12/P12)))</f>
        <v>0.1875</v>
      </c>
      <c r="BG12" s="112">
        <v>2</v>
      </c>
      <c r="BH12" s="114">
        <f>IFERROR(BG12/BE12,"-")</f>
        <v>0.66666666666667</v>
      </c>
      <c r="BI12" s="115">
        <v>8000</v>
      </c>
      <c r="BJ12" s="116">
        <f>IFERROR(BI12/BE12,"-")</f>
        <v>2666.6666666667</v>
      </c>
      <c r="BK12" s="117">
        <v>2</v>
      </c>
      <c r="BL12" s="117"/>
      <c r="BM12" s="117"/>
      <c r="BN12" s="119">
        <v>7</v>
      </c>
      <c r="BO12" s="120">
        <f>IF(P12=0,"",IF(BN12=0,"",(BN12/P12)))</f>
        <v>0.4375</v>
      </c>
      <c r="BP12" s="121">
        <v>1</v>
      </c>
      <c r="BQ12" s="122">
        <f>IFERROR(BP12/BN12,"-")</f>
        <v>0.14285714285714</v>
      </c>
      <c r="BR12" s="123">
        <v>50000</v>
      </c>
      <c r="BS12" s="124">
        <f>IFERROR(BR12/BN12,"-")</f>
        <v>7142.8571428571</v>
      </c>
      <c r="BT12" s="125"/>
      <c r="BU12" s="125"/>
      <c r="BV12" s="125">
        <v>1</v>
      </c>
      <c r="BW12" s="126">
        <v>3</v>
      </c>
      <c r="BX12" s="127">
        <f>IF(P12=0,"",IF(BW12=0,"",(BW12/P12)))</f>
        <v>0.1875</v>
      </c>
      <c r="BY12" s="128">
        <v>1</v>
      </c>
      <c r="BZ12" s="129">
        <f>IFERROR(BY12/BW12,"-")</f>
        <v>0.33333333333333</v>
      </c>
      <c r="CA12" s="130">
        <v>10000</v>
      </c>
      <c r="CB12" s="131">
        <f>IFERROR(CA12/BW12,"-")</f>
        <v>3333.3333333333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18000</v>
      </c>
      <c r="CQ12" s="141">
        <v>50000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90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138</v>
      </c>
      <c r="L13" s="81">
        <v>73</v>
      </c>
      <c r="M13" s="81">
        <v>74</v>
      </c>
      <c r="N13" s="91">
        <v>19</v>
      </c>
      <c r="O13" s="92">
        <v>0</v>
      </c>
      <c r="P13" s="93">
        <f>N13+O13</f>
        <v>19</v>
      </c>
      <c r="Q13" s="82">
        <f>IFERROR(P13/M13,"-")</f>
        <v>0.25675675675676</v>
      </c>
      <c r="R13" s="81">
        <v>5</v>
      </c>
      <c r="S13" s="81">
        <v>2</v>
      </c>
      <c r="T13" s="82">
        <f>IFERROR(S13/(O13+P13),"-")</f>
        <v>0.10526315789474</v>
      </c>
      <c r="U13" s="182"/>
      <c r="V13" s="84">
        <v>2</v>
      </c>
      <c r="W13" s="82">
        <f>IF(P13=0,"-",V13/P13)</f>
        <v>0.10526315789474</v>
      </c>
      <c r="X13" s="186">
        <v>25000</v>
      </c>
      <c r="Y13" s="187">
        <f>IFERROR(X13/P13,"-")</f>
        <v>1315.7894736842</v>
      </c>
      <c r="Z13" s="187">
        <f>IFERROR(X13/V13,"-")</f>
        <v>12500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0.052631578947368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</v>
      </c>
      <c r="BF13" s="113">
        <f>IF(P13=0,"",IF(BE13=0,"",(BE13/P13)))</f>
        <v>0.052631578947368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10</v>
      </c>
      <c r="BO13" s="120">
        <f>IF(P13=0,"",IF(BN13=0,"",(BN13/P13)))</f>
        <v>0.52631578947368</v>
      </c>
      <c r="BP13" s="121">
        <v>1</v>
      </c>
      <c r="BQ13" s="122">
        <f>IFERROR(BP13/BN13,"-")</f>
        <v>0.1</v>
      </c>
      <c r="BR13" s="123">
        <v>11000</v>
      </c>
      <c r="BS13" s="124">
        <f>IFERROR(BR13/BN13,"-")</f>
        <v>1100</v>
      </c>
      <c r="BT13" s="125"/>
      <c r="BU13" s="125"/>
      <c r="BV13" s="125">
        <v>1</v>
      </c>
      <c r="BW13" s="126">
        <v>7</v>
      </c>
      <c r="BX13" s="127">
        <f>IF(P13=0,"",IF(BW13=0,"",(BW13/P13)))</f>
        <v>0.36842105263158</v>
      </c>
      <c r="BY13" s="128">
        <v>3</v>
      </c>
      <c r="BZ13" s="129">
        <f>IFERROR(BY13/BW13,"-")</f>
        <v>0.42857142857143</v>
      </c>
      <c r="CA13" s="130">
        <v>33000</v>
      </c>
      <c r="CB13" s="131">
        <f>IFERROR(CA13/BW13,"-")</f>
        <v>4714.2857142857</v>
      </c>
      <c r="CC13" s="132">
        <v>1</v>
      </c>
      <c r="CD13" s="132">
        <v>1</v>
      </c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25000</v>
      </c>
      <c r="CQ13" s="141">
        <v>17000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2.3115</v>
      </c>
      <c r="B16" s="39"/>
      <c r="C16" s="39"/>
      <c r="D16" s="39"/>
      <c r="E16" s="39"/>
      <c r="F16" s="39"/>
      <c r="G16" s="40" t="s">
        <v>91</v>
      </c>
      <c r="H16" s="40"/>
      <c r="I16" s="40"/>
      <c r="J16" s="190">
        <f>SUM(J6:J15)</f>
        <v>280000</v>
      </c>
      <c r="K16" s="41">
        <f>SUM(K6:K15)</f>
        <v>592</v>
      </c>
      <c r="L16" s="41">
        <f>SUM(L6:L15)</f>
        <v>321</v>
      </c>
      <c r="M16" s="41">
        <f>SUM(M6:M15)</f>
        <v>489</v>
      </c>
      <c r="N16" s="41">
        <f>SUM(N6:N15)</f>
        <v>117</v>
      </c>
      <c r="O16" s="41">
        <f>SUM(O6:O15)</f>
        <v>0</v>
      </c>
      <c r="P16" s="41">
        <f>SUM(P6:P15)</f>
        <v>117</v>
      </c>
      <c r="Q16" s="42">
        <f>IFERROR(P16/M16,"-")</f>
        <v>0.23926380368098</v>
      </c>
      <c r="R16" s="78">
        <f>SUM(R6:R15)</f>
        <v>14</v>
      </c>
      <c r="S16" s="78">
        <f>SUM(S6:S15)</f>
        <v>12</v>
      </c>
      <c r="T16" s="42">
        <f>IFERROR(R16/P16,"-")</f>
        <v>0.11965811965812</v>
      </c>
      <c r="U16" s="184">
        <f>IFERROR(J16/P16,"-")</f>
        <v>2393.1623931624</v>
      </c>
      <c r="V16" s="44">
        <f>SUM(V6:V15)</f>
        <v>19</v>
      </c>
      <c r="W16" s="42">
        <f>IFERROR(V16/P16,"-")</f>
        <v>0.16239316239316</v>
      </c>
      <c r="X16" s="190">
        <f>SUM(X6:X15)</f>
        <v>647220</v>
      </c>
      <c r="Y16" s="190">
        <f>IFERROR(X16/P16,"-")</f>
        <v>5531.7948717949</v>
      </c>
      <c r="Z16" s="190">
        <f>IFERROR(X16/V16,"-")</f>
        <v>34064.210526316</v>
      </c>
      <c r="AA16" s="190">
        <f>X16-J16</f>
        <v>367220</v>
      </c>
      <c r="AB16" s="47">
        <f>X16/J16</f>
        <v>2.3115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5.992</v>
      </c>
      <c r="B6" s="203" t="s">
        <v>93</v>
      </c>
      <c r="C6" s="203" t="s">
        <v>94</v>
      </c>
      <c r="D6" s="203" t="s">
        <v>95</v>
      </c>
      <c r="E6" s="203" t="s">
        <v>96</v>
      </c>
      <c r="F6" s="203" t="s">
        <v>73</v>
      </c>
      <c r="G6" s="203" t="s">
        <v>97</v>
      </c>
      <c r="H6" s="90" t="s">
        <v>98</v>
      </c>
      <c r="I6" s="90" t="s">
        <v>99</v>
      </c>
      <c r="J6" s="188">
        <v>125000</v>
      </c>
      <c r="K6" s="81">
        <v>40</v>
      </c>
      <c r="L6" s="81">
        <v>0</v>
      </c>
      <c r="M6" s="81">
        <v>202</v>
      </c>
      <c r="N6" s="91">
        <v>26</v>
      </c>
      <c r="O6" s="92">
        <v>0</v>
      </c>
      <c r="P6" s="93">
        <f>N6+O6</f>
        <v>26</v>
      </c>
      <c r="Q6" s="82">
        <f>IFERROR(P6/M6,"-")</f>
        <v>0.12871287128713</v>
      </c>
      <c r="R6" s="81">
        <v>0</v>
      </c>
      <c r="S6" s="81">
        <v>8</v>
      </c>
      <c r="T6" s="82">
        <f>IFERROR(S6/(O6+P6),"-")</f>
        <v>0.30769230769231</v>
      </c>
      <c r="U6" s="182">
        <f>IFERROR(J6/SUM(P6:P7),"-")</f>
        <v>1213.5922330097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624000</v>
      </c>
      <c r="AB6" s="85">
        <f>SUM(X6:X7)/SUM(J6:J7)</f>
        <v>5.992</v>
      </c>
      <c r="AC6" s="79"/>
      <c r="AD6" s="94">
        <v>2</v>
      </c>
      <c r="AE6" s="95">
        <f>IF(P6=0,"",IF(AD6=0,"",(AD6/P6)))</f>
        <v>0.076923076923077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11</v>
      </c>
      <c r="AN6" s="101">
        <f>IF(P6=0,"",IF(AM6=0,"",(AM6/P6)))</f>
        <v>0.42307692307692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0.15384615384615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0.19230769230769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0.15384615384615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100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210</v>
      </c>
      <c r="L7" s="81">
        <v>169</v>
      </c>
      <c r="M7" s="81">
        <v>112</v>
      </c>
      <c r="N7" s="91">
        <v>75</v>
      </c>
      <c r="O7" s="92">
        <v>2</v>
      </c>
      <c r="P7" s="93">
        <f>N7+O7</f>
        <v>77</v>
      </c>
      <c r="Q7" s="82">
        <f>IFERROR(P7/M7,"-")</f>
        <v>0.6875</v>
      </c>
      <c r="R7" s="81">
        <v>6</v>
      </c>
      <c r="S7" s="81">
        <v>20</v>
      </c>
      <c r="T7" s="82">
        <f>IFERROR(S7/(O7+P7),"-")</f>
        <v>0.25316455696203</v>
      </c>
      <c r="U7" s="182"/>
      <c r="V7" s="84">
        <v>4</v>
      </c>
      <c r="W7" s="82">
        <f>IF(P7=0,"-",V7/P7)</f>
        <v>0.051948051948052</v>
      </c>
      <c r="X7" s="186">
        <v>749000</v>
      </c>
      <c r="Y7" s="187">
        <f>IFERROR(X7/P7,"-")</f>
        <v>9727.2727272727</v>
      </c>
      <c r="Z7" s="187">
        <f>IFERROR(X7/V7,"-")</f>
        <v>187250</v>
      </c>
      <c r="AA7" s="188"/>
      <c r="AB7" s="85"/>
      <c r="AC7" s="79"/>
      <c r="AD7" s="94">
        <v>1</v>
      </c>
      <c r="AE7" s="95">
        <f>IF(P7=0,"",IF(AD7=0,"",(AD7/P7)))</f>
        <v>0.012987012987013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25</v>
      </c>
      <c r="AN7" s="101">
        <f>IF(P7=0,"",IF(AM7=0,"",(AM7/P7)))</f>
        <v>0.32467532467532</v>
      </c>
      <c r="AO7" s="100">
        <v>1</v>
      </c>
      <c r="AP7" s="102">
        <f>IFERROR(AP7/AM7,"-")</f>
        <v>0</v>
      </c>
      <c r="AQ7" s="103">
        <v>1500</v>
      </c>
      <c r="AR7" s="104">
        <f>IFERROR(AQ7/AM7,"-")</f>
        <v>60</v>
      </c>
      <c r="AS7" s="105">
        <v>1</v>
      </c>
      <c r="AT7" s="105"/>
      <c r="AU7" s="105"/>
      <c r="AV7" s="106">
        <v>13</v>
      </c>
      <c r="AW7" s="107">
        <f>IF(P7=0,"",IF(AV7=0,"",(AV7/P7)))</f>
        <v>0.16883116883117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15</v>
      </c>
      <c r="BF7" s="113">
        <f>IF(P7=0,"",IF(BE7=0,"",(BE7/P7)))</f>
        <v>0.19480519480519</v>
      </c>
      <c r="BG7" s="112">
        <v>3</v>
      </c>
      <c r="BH7" s="114">
        <f>IFERROR(BG7/BE7,"-")</f>
        <v>0.2</v>
      </c>
      <c r="BI7" s="115">
        <v>349000</v>
      </c>
      <c r="BJ7" s="116">
        <f>IFERROR(BI7/BE7,"-")</f>
        <v>23266.666666667</v>
      </c>
      <c r="BK7" s="117">
        <v>1</v>
      </c>
      <c r="BL7" s="117"/>
      <c r="BM7" s="117">
        <v>2</v>
      </c>
      <c r="BN7" s="119">
        <v>17</v>
      </c>
      <c r="BO7" s="120">
        <f>IF(P7=0,"",IF(BN7=0,"",(BN7/P7)))</f>
        <v>0.22077922077922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5</v>
      </c>
      <c r="BX7" s="127">
        <f>IF(P7=0,"",IF(BW7=0,"",(BW7/P7)))</f>
        <v>0.064935064935065</v>
      </c>
      <c r="BY7" s="128">
        <v>2</v>
      </c>
      <c r="BZ7" s="129">
        <f>IFERROR(BY7/BW7,"-")</f>
        <v>0.4</v>
      </c>
      <c r="CA7" s="130">
        <v>542000</v>
      </c>
      <c r="CB7" s="131">
        <f>IFERROR(CA7/BW7,"-")</f>
        <v>108400</v>
      </c>
      <c r="CC7" s="132"/>
      <c r="CD7" s="132"/>
      <c r="CE7" s="132">
        <v>2</v>
      </c>
      <c r="CF7" s="133">
        <v>1</v>
      </c>
      <c r="CG7" s="134">
        <f>IF(P7=0,"",IF(CF7=0,"",(CF7/P7)))</f>
        <v>0.012987012987013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749000</v>
      </c>
      <c r="CQ7" s="141">
        <v>405000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5.992</v>
      </c>
      <c r="B10" s="39"/>
      <c r="C10" s="39"/>
      <c r="D10" s="39"/>
      <c r="E10" s="39"/>
      <c r="F10" s="39"/>
      <c r="G10" s="40" t="s">
        <v>101</v>
      </c>
      <c r="H10" s="40"/>
      <c r="I10" s="40"/>
      <c r="J10" s="190">
        <f>SUM(J6:J9)</f>
        <v>125000</v>
      </c>
      <c r="K10" s="41">
        <f>SUM(K6:K9)</f>
        <v>250</v>
      </c>
      <c r="L10" s="41">
        <f>SUM(L6:L9)</f>
        <v>169</v>
      </c>
      <c r="M10" s="41">
        <f>SUM(M6:M9)</f>
        <v>314</v>
      </c>
      <c r="N10" s="41">
        <f>SUM(N6:N9)</f>
        <v>101</v>
      </c>
      <c r="O10" s="41">
        <f>SUM(O6:O9)</f>
        <v>2</v>
      </c>
      <c r="P10" s="41">
        <f>SUM(P6:P9)</f>
        <v>103</v>
      </c>
      <c r="Q10" s="42">
        <f>IFERROR(P10/M10,"-")</f>
        <v>0.32802547770701</v>
      </c>
      <c r="R10" s="78">
        <f>SUM(R6:R9)</f>
        <v>6</v>
      </c>
      <c r="S10" s="78">
        <f>SUM(S6:S9)</f>
        <v>28</v>
      </c>
      <c r="T10" s="42">
        <f>IFERROR(R10/P10,"-")</f>
        <v>0.058252427184466</v>
      </c>
      <c r="U10" s="184">
        <f>IFERROR(J10/P10,"-")</f>
        <v>1213.5922330097</v>
      </c>
      <c r="V10" s="44">
        <f>SUM(V6:V9)</f>
        <v>4</v>
      </c>
      <c r="W10" s="42">
        <f>IFERROR(V10/P10,"-")</f>
        <v>0.038834951456311</v>
      </c>
      <c r="X10" s="190">
        <f>SUM(X6:X9)</f>
        <v>749000</v>
      </c>
      <c r="Y10" s="190">
        <f>IFERROR(X10/P10,"-")</f>
        <v>7271.8446601942</v>
      </c>
      <c r="Z10" s="190">
        <f>IFERROR(X10/V10,"-")</f>
        <v>187250</v>
      </c>
      <c r="AA10" s="190">
        <f>X10-J10</f>
        <v>624000</v>
      </c>
      <c r="AB10" s="47">
        <f>X10/J10</f>
        <v>5.992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