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<sst xmlns="http://schemas.openxmlformats.org/spreadsheetml/2006/main" uniqueCount="101">
  <si>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</si>
  <si>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</si>
  <si>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</si>
  <si>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</si>
  <si>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</si>
  <si>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</si>
  <si>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</si>
  <si>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</si>
  <si>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</si>
  <si>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</si>
  <si>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</si>
  <si>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</si>
  <si>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</si>
  <si>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</si>
  <si>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</si>
  <si>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</si>
  <si>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</si>
  <si>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</si>
  <si>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</si>
  <si>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</si>
  <si>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</si>
  <si>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</si>
  <si>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</si>
  <si>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</si>
  <si>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</si>
  <si>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01月</t>
  </si>
  <si>
    <t>ヘスティア</t>
  </si>
  <si>
    <t>最終更新日</t>
  </si>
  <si>
    <t>04月30日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</si>
  <si>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</si>
  <si>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</si>
  <si>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</si>
  <si>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</si>
  <si>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</si>
  <si>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</si>
  <si>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</si>
  <si>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</si>
  <si>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</si>
  <si>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</si>
  <si>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</si>
  <si>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</si>
  <si>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</si>
  <si>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</si>
  <si>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</si>
  <si>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</si>
  <si>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</si>
  <si>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</si>
  <si>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</si>
  <si>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</si>
  <si>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</si>
  <si>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</si>
  <si>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</si>
  <si>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</si>
  <si>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</si>
  <si>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</si>
  <si>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</si>
  <si>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</si>
  <si>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</si>
  <si>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</si>
  <si>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</si>
  <si>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</si>
  <si>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ad688</t>
  </si>
  <si>
    <t>いろいろ</t>
  </si>
  <si>
    <t>企画枠高宮菜々子さんメインA</t>
  </si>
  <si>
    <t>lp01</t>
  </si>
  <si>
    <t>実話カタログ企画</t>
  </si>
  <si>
    <t>企画枠</t>
  </si>
  <si>
    <t>1月01日(金)</t>
  </si>
  <si>
    <t>ad689</t>
  </si>
  <si>
    <t>空電</t>
  </si>
  <si>
    <t>ad682</t>
  </si>
  <si>
    <t>コアマガジン</t>
  </si>
  <si>
    <t>5P風俗ヘスティア(高宮菜々子さん)</t>
  </si>
  <si>
    <t>lp07</t>
  </si>
  <si>
    <t>実話BUNKA超タブー</t>
  </si>
  <si>
    <t>1C5P</t>
  </si>
  <si>
    <t>1月04日(月)</t>
  </si>
  <si>
    <t>ad683</t>
  </si>
  <si>
    <t>ad690</t>
  </si>
  <si>
    <t>大洋図書</t>
  </si>
  <si>
    <t>5P元祖</t>
  </si>
  <si>
    <t>実話ナックルズGOLD</t>
  </si>
  <si>
    <t>1月08日(金)</t>
  </si>
  <si>
    <t>ad691</t>
  </si>
  <si>
    <t>ad686</t>
  </si>
  <si>
    <t>楽楽出版</t>
  </si>
  <si>
    <t>2P逆ナンインタビュー版_ヘスティア（高宮菜々子さん）</t>
  </si>
  <si>
    <t>EXCITING MAX!DELUXE 2021冬特大号</t>
  </si>
  <si>
    <t>4C2P</t>
  </si>
  <si>
    <t>1月29日(金)</t>
  </si>
  <si>
    <t>ad687</t>
  </si>
  <si>
    <t>雑誌 TOTAL</t>
  </si>
  <si>
    <t>●DVD 広告</t>
  </si>
  <si>
    <t>pa549</t>
  </si>
  <si>
    <t>DVD4コマ-ヘスティア</t>
  </si>
  <si>
    <t>毎月売</t>
  </si>
  <si>
    <t>EXCITING MAX!SPECIAL</t>
  </si>
  <si>
    <t>DVD袋裏1C+DVDコンテンツ枠</t>
  </si>
  <si>
    <t>1月11日(月)</t>
  </si>
  <si>
    <t>pa550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</si>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</sst>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8</v>
      </c>
      <c r="D6" s="195">
        <v>250000</v>
      </c>
      <c r="E6" s="81">
        <v>400</v>
      </c>
      <c r="F6" s="81">
        <v>213</v>
      </c>
      <c r="G6" s="81">
        <v>355</v>
      </c>
      <c r="H6" s="91">
        <v>97</v>
      </c>
      <c r="I6" s="92">
        <v>0</v>
      </c>
      <c r="J6" s="145">
        <f>H6+I6</f>
        <v>97</v>
      </c>
      <c r="K6" s="82">
        <f>IFERROR(J6/G6,"-")</f>
        <v>0.27323943661972</v>
      </c>
      <c r="L6" s="81">
        <v>9</v>
      </c>
      <c r="M6" s="81">
        <v>16</v>
      </c>
      <c r="N6" s="82">
        <f>IFERROR(L6/J6,"-")</f>
        <v>0.092783505154639</v>
      </c>
      <c r="O6" s="83">
        <f>IFERROR(D6/J6,"-")</f>
        <v>2577.3195876289</v>
      </c>
      <c r="P6" s="84">
        <v>15</v>
      </c>
      <c r="Q6" s="82">
        <f>IFERROR(P6/J6,"-")</f>
        <v>0.15463917525773</v>
      </c>
      <c r="R6" s="200">
        <v>365580</v>
      </c>
      <c r="S6" s="201">
        <f>IFERROR(R6/J6,"-")</f>
        <v>3768.8659793814</v>
      </c>
      <c r="T6" s="201">
        <f>IFERROR(R6/P6,"-")</f>
        <v>24372</v>
      </c>
      <c r="U6" s="195">
        <f>IFERROR(R6-D6,"-")</f>
        <v>115580</v>
      </c>
      <c r="V6" s="85">
        <f>R6/D6</f>
        <v>1.46232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185000</v>
      </c>
      <c r="E7" s="81">
        <v>503</v>
      </c>
      <c r="F7" s="81">
        <v>299</v>
      </c>
      <c r="G7" s="81">
        <v>609</v>
      </c>
      <c r="H7" s="91">
        <v>150</v>
      </c>
      <c r="I7" s="92">
        <v>4</v>
      </c>
      <c r="J7" s="145">
        <f>H7+I7</f>
        <v>154</v>
      </c>
      <c r="K7" s="82">
        <f>IFERROR(J7/G7,"-")</f>
        <v>0.25287356321839</v>
      </c>
      <c r="L7" s="81">
        <v>9</v>
      </c>
      <c r="M7" s="81">
        <v>23</v>
      </c>
      <c r="N7" s="82">
        <f>IFERROR(L7/J7,"-")</f>
        <v>0.058441558441558</v>
      </c>
      <c r="O7" s="83">
        <f>IFERROR(D7/J7,"-")</f>
        <v>1201.2987012987</v>
      </c>
      <c r="P7" s="84">
        <v>12</v>
      </c>
      <c r="Q7" s="82">
        <f>IFERROR(P7/J7,"-")</f>
        <v>0.077922077922078</v>
      </c>
      <c r="R7" s="200">
        <v>1173000</v>
      </c>
      <c r="S7" s="201">
        <f>IFERROR(R7/J7,"-")</f>
        <v>7616.8831168831</v>
      </c>
      <c r="T7" s="201">
        <f>IFERROR(R7/P7,"-")</f>
        <v>97750</v>
      </c>
      <c r="U7" s="195">
        <f>IFERROR(R7-D7,"-")</f>
        <v>988000</v>
      </c>
      <c r="V7" s="85">
        <f>R7/D7</f>
        <v>6.3405405405405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435000</v>
      </c>
      <c r="E10" s="41">
        <f>SUM(E6:E8)</f>
        <v>903</v>
      </c>
      <c r="F10" s="41">
        <f>SUM(F6:F8)</f>
        <v>512</v>
      </c>
      <c r="G10" s="41">
        <f>SUM(G6:G8)</f>
        <v>964</v>
      </c>
      <c r="H10" s="41">
        <f>SUM(H6:H8)</f>
        <v>247</v>
      </c>
      <c r="I10" s="41">
        <f>SUM(I6:I8)</f>
        <v>4</v>
      </c>
      <c r="J10" s="41">
        <f>SUM(J6:J8)</f>
        <v>251</v>
      </c>
      <c r="K10" s="42">
        <f>IFERROR(J10/G10,"-")</f>
        <v>0.2603734439834</v>
      </c>
      <c r="L10" s="78">
        <f>SUM(L6:L8)</f>
        <v>18</v>
      </c>
      <c r="M10" s="78">
        <f>SUM(M6:M8)</f>
        <v>39</v>
      </c>
      <c r="N10" s="42">
        <f>IFERROR(L10/J10,"-")</f>
        <v>0.071713147410359</v>
      </c>
      <c r="O10" s="43">
        <f>IFERROR(D10/J10,"-")</f>
        <v>1733.0677290837</v>
      </c>
      <c r="P10" s="44">
        <f>SUM(P6:P8)</f>
        <v>27</v>
      </c>
      <c r="Q10" s="42">
        <f>IFERROR(P10/J10,"-")</f>
        <v>0.10756972111554</v>
      </c>
      <c r="R10" s="45">
        <f>SUM(R6:R8)</f>
        <v>1538580</v>
      </c>
      <c r="S10" s="45">
        <f>IFERROR(R10/J10,"-")</f>
        <v>6129.8007968127</v>
      </c>
      <c r="T10" s="45">
        <f>IFERROR(R10/P10,"-")</f>
        <v>56984.444444444</v>
      </c>
      <c r="U10" s="46">
        <f>SUM(U6:U8)</f>
        <v>1103580</v>
      </c>
      <c r="V10" s="47">
        <f>IFERROR(R10/D10,"-")</f>
        <v>3.5369655172414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0.5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60000</v>
      </c>
      <c r="K6" s="81">
        <v>25</v>
      </c>
      <c r="L6" s="81">
        <v>0</v>
      </c>
      <c r="M6" s="81">
        <v>106</v>
      </c>
      <c r="N6" s="91">
        <v>10</v>
      </c>
      <c r="O6" s="92">
        <v>0</v>
      </c>
      <c r="P6" s="93">
        <f>N6+O6</f>
        <v>10</v>
      </c>
      <c r="Q6" s="82">
        <f>IFERROR(P6/M6,"-")</f>
        <v>0.094339622641509</v>
      </c>
      <c r="R6" s="81">
        <v>1</v>
      </c>
      <c r="S6" s="81">
        <v>1</v>
      </c>
      <c r="T6" s="82">
        <f>IFERROR(S6/(O6+P6),"-")</f>
        <v>0.1</v>
      </c>
      <c r="U6" s="182">
        <f>IFERROR(J6/SUM(P6:P7),"-")</f>
        <v>2307.6923076923</v>
      </c>
      <c r="V6" s="84">
        <v>1</v>
      </c>
      <c r="W6" s="82">
        <f>IF(P6=0,"-",V6/P6)</f>
        <v>0.1</v>
      </c>
      <c r="X6" s="186">
        <v>10000</v>
      </c>
      <c r="Y6" s="187">
        <f>IFERROR(X6/P6,"-")</f>
        <v>1000</v>
      </c>
      <c r="Z6" s="187">
        <f>IFERROR(X6/V6,"-")</f>
        <v>10000</v>
      </c>
      <c r="AA6" s="188">
        <f>SUM(X6:X7)-SUM(J6:J7)</f>
        <v>-30000</v>
      </c>
      <c r="AB6" s="85">
        <f>SUM(X6:X7)/SUM(J6:J7)</f>
        <v>0.5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0.2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3</v>
      </c>
      <c r="BF6" s="113">
        <f>IF(P6=0,"",IF(BE6=0,"",(BE6/P6)))</f>
        <v>0.3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0.1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3</v>
      </c>
      <c r="BX6" s="127">
        <f>IF(P6=0,"",IF(BW6=0,"",(BW6/P6)))</f>
        <v>0.3</v>
      </c>
      <c r="BY6" s="128">
        <v>1</v>
      </c>
      <c r="BZ6" s="129">
        <f>IFERROR(BY6/BW6,"-")</f>
        <v>0.33333333333333</v>
      </c>
      <c r="CA6" s="130">
        <v>10000</v>
      </c>
      <c r="CB6" s="131">
        <f>IFERROR(CA6/BW6,"-")</f>
        <v>3333.3333333333</v>
      </c>
      <c r="CC6" s="132">
        <v>1</v>
      </c>
      <c r="CD6" s="132"/>
      <c r="CE6" s="132"/>
      <c r="CF6" s="133">
        <v>1</v>
      </c>
      <c r="CG6" s="134">
        <f>IF(P6=0,"",IF(CF6=0,"",(CF6/P6)))</f>
        <v>0.1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1</v>
      </c>
      <c r="CP6" s="141">
        <v>10000</v>
      </c>
      <c r="CQ6" s="141">
        <v>10000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102</v>
      </c>
      <c r="L7" s="81">
        <v>72</v>
      </c>
      <c r="M7" s="81">
        <v>41</v>
      </c>
      <c r="N7" s="91">
        <v>16</v>
      </c>
      <c r="O7" s="92">
        <v>0</v>
      </c>
      <c r="P7" s="93">
        <f>N7+O7</f>
        <v>16</v>
      </c>
      <c r="Q7" s="82">
        <f>IFERROR(P7/M7,"-")</f>
        <v>0.39024390243902</v>
      </c>
      <c r="R7" s="81">
        <v>2</v>
      </c>
      <c r="S7" s="81">
        <v>2</v>
      </c>
      <c r="T7" s="82">
        <f>IFERROR(S7/(O7+P7),"-")</f>
        <v>0.125</v>
      </c>
      <c r="U7" s="182"/>
      <c r="V7" s="84">
        <v>1</v>
      </c>
      <c r="W7" s="82">
        <f>IF(P7=0,"-",V7/P7)</f>
        <v>0.0625</v>
      </c>
      <c r="X7" s="186">
        <v>20000</v>
      </c>
      <c r="Y7" s="187">
        <f>IFERROR(X7/P7,"-")</f>
        <v>1250</v>
      </c>
      <c r="Z7" s="187">
        <f>IFERROR(X7/V7,"-")</f>
        <v>20000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2</v>
      </c>
      <c r="AN7" s="101">
        <f>IF(P7=0,"",IF(AM7=0,"",(AM7/P7)))</f>
        <v>0.125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0.0625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3</v>
      </c>
      <c r="BF7" s="113">
        <f>IF(P7=0,"",IF(BE7=0,"",(BE7/P7)))</f>
        <v>0.1875</v>
      </c>
      <c r="BG7" s="112">
        <v>1</v>
      </c>
      <c r="BH7" s="114">
        <f>IFERROR(BG7/BE7,"-")</f>
        <v>0.33333333333333</v>
      </c>
      <c r="BI7" s="115">
        <v>15000</v>
      </c>
      <c r="BJ7" s="116">
        <f>IFERROR(BI7/BE7,"-")</f>
        <v>5000</v>
      </c>
      <c r="BK7" s="117"/>
      <c r="BL7" s="117">
        <v>1</v>
      </c>
      <c r="BM7" s="117"/>
      <c r="BN7" s="119">
        <v>7</v>
      </c>
      <c r="BO7" s="120">
        <f>IF(P7=0,"",IF(BN7=0,"",(BN7/P7)))</f>
        <v>0.4375</v>
      </c>
      <c r="BP7" s="121">
        <v>1</v>
      </c>
      <c r="BQ7" s="122">
        <f>IFERROR(BP7/BN7,"-")</f>
        <v>0.14285714285714</v>
      </c>
      <c r="BR7" s="123">
        <v>20000</v>
      </c>
      <c r="BS7" s="124">
        <f>IFERROR(BR7/BN7,"-")</f>
        <v>2857.1428571429</v>
      </c>
      <c r="BT7" s="125"/>
      <c r="BU7" s="125"/>
      <c r="BV7" s="125">
        <v>1</v>
      </c>
      <c r="BW7" s="126">
        <v>3</v>
      </c>
      <c r="BX7" s="127">
        <f>IF(P7=0,"",IF(BW7=0,"",(BW7/P7)))</f>
        <v>0.1875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20000</v>
      </c>
      <c r="CQ7" s="141">
        <v>20000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1.6461538461538</v>
      </c>
      <c r="B8" s="203" t="s">
        <v>70</v>
      </c>
      <c r="C8" s="203" t="s">
        <v>71</v>
      </c>
      <c r="D8" s="203" t="s">
        <v>72</v>
      </c>
      <c r="E8" s="203"/>
      <c r="F8" s="203" t="s">
        <v>73</v>
      </c>
      <c r="G8" s="203" t="s">
        <v>74</v>
      </c>
      <c r="H8" s="90" t="s">
        <v>75</v>
      </c>
      <c r="I8" s="90" t="s">
        <v>76</v>
      </c>
      <c r="J8" s="188">
        <v>65000</v>
      </c>
      <c r="K8" s="81">
        <v>12</v>
      </c>
      <c r="L8" s="81">
        <v>0</v>
      </c>
      <c r="M8" s="81">
        <v>38</v>
      </c>
      <c r="N8" s="91">
        <v>7</v>
      </c>
      <c r="O8" s="92">
        <v>0</v>
      </c>
      <c r="P8" s="93">
        <f>N8+O8</f>
        <v>7</v>
      </c>
      <c r="Q8" s="82">
        <f>IFERROR(P8/M8,"-")</f>
        <v>0.18421052631579</v>
      </c>
      <c r="R8" s="81">
        <v>0</v>
      </c>
      <c r="S8" s="81">
        <v>2</v>
      </c>
      <c r="T8" s="82">
        <f>IFERROR(S8/(O8+P8),"-")</f>
        <v>0.28571428571429</v>
      </c>
      <c r="U8" s="182">
        <f>IFERROR(J8/SUM(P8:P9),"-")</f>
        <v>4333.3333333333</v>
      </c>
      <c r="V8" s="84">
        <v>1</v>
      </c>
      <c r="W8" s="82">
        <f>IF(P8=0,"-",V8/P8)</f>
        <v>0.14285714285714</v>
      </c>
      <c r="X8" s="186">
        <v>5000</v>
      </c>
      <c r="Y8" s="187">
        <f>IFERROR(X8/P8,"-")</f>
        <v>714.28571428571</v>
      </c>
      <c r="Z8" s="187">
        <f>IFERROR(X8/V8,"-")</f>
        <v>5000</v>
      </c>
      <c r="AA8" s="188">
        <f>SUM(X8:X9)-SUM(J8:J9)</f>
        <v>42000</v>
      </c>
      <c r="AB8" s="85">
        <f>SUM(X8:X9)/SUM(J8:J9)</f>
        <v>1.6461538461538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4</v>
      </c>
      <c r="BF8" s="113">
        <f>IF(P8=0,"",IF(BE8=0,"",(BE8/P8)))</f>
        <v>0.57142857142857</v>
      </c>
      <c r="BG8" s="112">
        <v>1</v>
      </c>
      <c r="BH8" s="114">
        <f>IFERROR(BG8/BE8,"-")</f>
        <v>0.25</v>
      </c>
      <c r="BI8" s="115">
        <v>5000</v>
      </c>
      <c r="BJ8" s="116">
        <f>IFERROR(BI8/BE8,"-")</f>
        <v>1250</v>
      </c>
      <c r="BK8" s="117">
        <v>1</v>
      </c>
      <c r="BL8" s="117"/>
      <c r="BM8" s="117"/>
      <c r="BN8" s="119">
        <v>1</v>
      </c>
      <c r="BO8" s="120">
        <f>IF(P8=0,"",IF(BN8=0,"",(BN8/P8)))</f>
        <v>0.14285714285714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2</v>
      </c>
      <c r="BX8" s="127">
        <f>IF(P8=0,"",IF(BW8=0,"",(BW8/P8)))</f>
        <v>0.28571428571429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5000</v>
      </c>
      <c r="CQ8" s="141">
        <v>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77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53</v>
      </c>
      <c r="L9" s="81">
        <v>31</v>
      </c>
      <c r="M9" s="81">
        <v>16</v>
      </c>
      <c r="N9" s="91">
        <v>8</v>
      </c>
      <c r="O9" s="92">
        <v>0</v>
      </c>
      <c r="P9" s="93">
        <f>N9+O9</f>
        <v>8</v>
      </c>
      <c r="Q9" s="82">
        <f>IFERROR(P9/M9,"-")</f>
        <v>0.5</v>
      </c>
      <c r="R9" s="81">
        <v>1</v>
      </c>
      <c r="S9" s="81">
        <v>0</v>
      </c>
      <c r="T9" s="82">
        <f>IFERROR(S9/(O9+P9),"-")</f>
        <v>0</v>
      </c>
      <c r="U9" s="182"/>
      <c r="V9" s="84">
        <v>3</v>
      </c>
      <c r="W9" s="82">
        <f>IF(P9=0,"-",V9/P9)</f>
        <v>0.375</v>
      </c>
      <c r="X9" s="186">
        <v>102000</v>
      </c>
      <c r="Y9" s="187">
        <f>IFERROR(X9/P9,"-")</f>
        <v>12750</v>
      </c>
      <c r="Z9" s="187">
        <f>IFERROR(X9/V9,"-")</f>
        <v>34000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0.125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2</v>
      </c>
      <c r="BO9" s="120">
        <f>IF(P9=0,"",IF(BN9=0,"",(BN9/P9)))</f>
        <v>0.25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4</v>
      </c>
      <c r="BX9" s="127">
        <f>IF(P9=0,"",IF(BW9=0,"",(BW9/P9)))</f>
        <v>0.5</v>
      </c>
      <c r="BY9" s="128">
        <v>4</v>
      </c>
      <c r="BZ9" s="129">
        <f>IFERROR(BY9/BW9,"-")</f>
        <v>1</v>
      </c>
      <c r="CA9" s="130">
        <v>102000</v>
      </c>
      <c r="CB9" s="131">
        <f>IFERROR(CA9/BW9,"-")</f>
        <v>25500</v>
      </c>
      <c r="CC9" s="132">
        <v>2</v>
      </c>
      <c r="CD9" s="132"/>
      <c r="CE9" s="132">
        <v>2</v>
      </c>
      <c r="CF9" s="133">
        <v>1</v>
      </c>
      <c r="CG9" s="134">
        <f>IF(P9=0,"",IF(CF9=0,"",(CF9/P9)))</f>
        <v>0.125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3</v>
      </c>
      <c r="CP9" s="141">
        <v>102000</v>
      </c>
      <c r="CQ9" s="141">
        <v>83000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0.50828571428571</v>
      </c>
      <c r="B10" s="203" t="s">
        <v>78</v>
      </c>
      <c r="C10" s="203" t="s">
        <v>79</v>
      </c>
      <c r="D10" s="203" t="s">
        <v>80</v>
      </c>
      <c r="E10" s="203"/>
      <c r="F10" s="203" t="s">
        <v>73</v>
      </c>
      <c r="G10" s="203" t="s">
        <v>81</v>
      </c>
      <c r="H10" s="90" t="s">
        <v>75</v>
      </c>
      <c r="I10" s="90" t="s">
        <v>82</v>
      </c>
      <c r="J10" s="188">
        <v>70000</v>
      </c>
      <c r="K10" s="81">
        <v>10</v>
      </c>
      <c r="L10" s="81">
        <v>0</v>
      </c>
      <c r="M10" s="81">
        <v>28</v>
      </c>
      <c r="N10" s="91">
        <v>5</v>
      </c>
      <c r="O10" s="92">
        <v>0</v>
      </c>
      <c r="P10" s="93">
        <f>N10+O10</f>
        <v>5</v>
      </c>
      <c r="Q10" s="82">
        <f>IFERROR(P10/M10,"-")</f>
        <v>0.17857142857143</v>
      </c>
      <c r="R10" s="81">
        <v>0</v>
      </c>
      <c r="S10" s="81">
        <v>1</v>
      </c>
      <c r="T10" s="82">
        <f>IFERROR(S10/(O10+P10),"-")</f>
        <v>0.2</v>
      </c>
      <c r="U10" s="182">
        <f>IFERROR(J10/SUM(P10:P11),"-")</f>
        <v>3181.8181818182</v>
      </c>
      <c r="V10" s="84">
        <v>1</v>
      </c>
      <c r="W10" s="82">
        <f>IF(P10=0,"-",V10/P10)</f>
        <v>0.2</v>
      </c>
      <c r="X10" s="186">
        <v>5000</v>
      </c>
      <c r="Y10" s="187">
        <f>IFERROR(X10/P10,"-")</f>
        <v>1000</v>
      </c>
      <c r="Z10" s="187">
        <f>IFERROR(X10/V10,"-")</f>
        <v>5000</v>
      </c>
      <c r="AA10" s="188">
        <f>SUM(X10:X11)-SUM(J10:J11)</f>
        <v>-34420</v>
      </c>
      <c r="AB10" s="85">
        <f>SUM(X10:X11)/SUM(J10:J11)</f>
        <v>0.50828571428571</v>
      </c>
      <c r="AC10" s="79"/>
      <c r="AD10" s="94">
        <v>2</v>
      </c>
      <c r="AE10" s="95">
        <f>IF(P10=0,"",IF(AD10=0,"",(AD10/P10)))</f>
        <v>0.4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1</v>
      </c>
      <c r="AN10" s="101">
        <f>IF(P10=0,"",IF(AM10=0,"",(AM10/P10)))</f>
        <v>0.2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1</v>
      </c>
      <c r="AW10" s="107">
        <f>IF(P10=0,"",IF(AV10=0,"",(AV10/P10)))</f>
        <v>0.2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1</v>
      </c>
      <c r="BF10" s="113">
        <f>IF(P10=0,"",IF(BE10=0,"",(BE10/P10)))</f>
        <v>0.2</v>
      </c>
      <c r="BG10" s="112">
        <v>1</v>
      </c>
      <c r="BH10" s="114">
        <f>IFERROR(BG10/BE10,"-")</f>
        <v>1</v>
      </c>
      <c r="BI10" s="115">
        <v>5000</v>
      </c>
      <c r="BJ10" s="116">
        <f>IFERROR(BI10/BE10,"-")</f>
        <v>5000</v>
      </c>
      <c r="BK10" s="117">
        <v>1</v>
      </c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1</v>
      </c>
      <c r="CP10" s="141">
        <v>5000</v>
      </c>
      <c r="CQ10" s="141">
        <v>5000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83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107</v>
      </c>
      <c r="L11" s="81">
        <v>55</v>
      </c>
      <c r="M11" s="81">
        <v>44</v>
      </c>
      <c r="N11" s="91">
        <v>17</v>
      </c>
      <c r="O11" s="92">
        <v>0</v>
      </c>
      <c r="P11" s="93">
        <f>N11+O11</f>
        <v>17</v>
      </c>
      <c r="Q11" s="82">
        <f>IFERROR(P11/M11,"-")</f>
        <v>0.38636363636364</v>
      </c>
      <c r="R11" s="81">
        <v>1</v>
      </c>
      <c r="S11" s="81">
        <v>2</v>
      </c>
      <c r="T11" s="82">
        <f>IFERROR(S11/(O11+P11),"-")</f>
        <v>0.11764705882353</v>
      </c>
      <c r="U11" s="182"/>
      <c r="V11" s="84">
        <v>3</v>
      </c>
      <c r="W11" s="82">
        <f>IF(P11=0,"-",V11/P11)</f>
        <v>0.17647058823529</v>
      </c>
      <c r="X11" s="186">
        <v>30580</v>
      </c>
      <c r="Y11" s="187">
        <f>IFERROR(X11/P11,"-")</f>
        <v>1798.8235294118</v>
      </c>
      <c r="Z11" s="187">
        <f>IFERROR(X11/V11,"-")</f>
        <v>10193.333333333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3</v>
      </c>
      <c r="AN11" s="101">
        <f>IF(P11=0,"",IF(AM11=0,"",(AM11/P11)))</f>
        <v>0.17647058823529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3</v>
      </c>
      <c r="BF11" s="113">
        <f>IF(P11=0,"",IF(BE11=0,"",(BE11/P11)))</f>
        <v>0.17647058823529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7</v>
      </c>
      <c r="BO11" s="120">
        <f>IF(P11=0,"",IF(BN11=0,"",(BN11/P11)))</f>
        <v>0.41176470588235</v>
      </c>
      <c r="BP11" s="121">
        <v>1</v>
      </c>
      <c r="BQ11" s="122">
        <f>IFERROR(BP11/BN11,"-")</f>
        <v>0.14285714285714</v>
      </c>
      <c r="BR11" s="123">
        <v>3000</v>
      </c>
      <c r="BS11" s="124">
        <f>IFERROR(BR11/BN11,"-")</f>
        <v>428.57142857143</v>
      </c>
      <c r="BT11" s="125">
        <v>1</v>
      </c>
      <c r="BU11" s="125"/>
      <c r="BV11" s="125"/>
      <c r="BW11" s="126">
        <v>4</v>
      </c>
      <c r="BX11" s="127">
        <f>IF(P11=0,"",IF(BW11=0,"",(BW11/P11)))</f>
        <v>0.23529411764706</v>
      </c>
      <c r="BY11" s="128">
        <v>2</v>
      </c>
      <c r="BZ11" s="129">
        <f>IFERROR(BY11/BW11,"-")</f>
        <v>0.5</v>
      </c>
      <c r="CA11" s="130">
        <v>27580</v>
      </c>
      <c r="CB11" s="131">
        <f>IFERROR(CA11/BW11,"-")</f>
        <v>6895</v>
      </c>
      <c r="CC11" s="132">
        <v>1</v>
      </c>
      <c r="CD11" s="132"/>
      <c r="CE11" s="132">
        <v>1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3</v>
      </c>
      <c r="CP11" s="141">
        <v>30580</v>
      </c>
      <c r="CQ11" s="141">
        <v>24580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3.5090909090909</v>
      </c>
      <c r="B12" s="203" t="s">
        <v>84</v>
      </c>
      <c r="C12" s="203" t="s">
        <v>85</v>
      </c>
      <c r="D12" s="203" t="s">
        <v>86</v>
      </c>
      <c r="E12" s="203"/>
      <c r="F12" s="203" t="s">
        <v>73</v>
      </c>
      <c r="G12" s="203" t="s">
        <v>87</v>
      </c>
      <c r="H12" s="90" t="s">
        <v>88</v>
      </c>
      <c r="I12" s="90" t="s">
        <v>89</v>
      </c>
      <c r="J12" s="188">
        <v>55000</v>
      </c>
      <c r="K12" s="81">
        <v>20</v>
      </c>
      <c r="L12" s="81">
        <v>0</v>
      </c>
      <c r="M12" s="81">
        <v>44</v>
      </c>
      <c r="N12" s="91">
        <v>12</v>
      </c>
      <c r="O12" s="92">
        <v>0</v>
      </c>
      <c r="P12" s="93">
        <f>N12+O12</f>
        <v>12</v>
      </c>
      <c r="Q12" s="82">
        <f>IFERROR(P12/M12,"-")</f>
        <v>0.27272727272727</v>
      </c>
      <c r="R12" s="81">
        <v>0</v>
      </c>
      <c r="S12" s="81">
        <v>5</v>
      </c>
      <c r="T12" s="82">
        <f>IFERROR(S12/(O12+P12),"-")</f>
        <v>0.41666666666667</v>
      </c>
      <c r="U12" s="182">
        <f>IFERROR(J12/SUM(P12:P13),"-")</f>
        <v>1617.6470588235</v>
      </c>
      <c r="V12" s="84">
        <v>1</v>
      </c>
      <c r="W12" s="82">
        <f>IF(P12=0,"-",V12/P12)</f>
        <v>0.083333333333333</v>
      </c>
      <c r="X12" s="186">
        <v>5000</v>
      </c>
      <c r="Y12" s="187">
        <f>IFERROR(X12/P12,"-")</f>
        <v>416.66666666667</v>
      </c>
      <c r="Z12" s="187">
        <f>IFERROR(X12/V12,"-")</f>
        <v>5000</v>
      </c>
      <c r="AA12" s="188">
        <f>SUM(X12:X13)-SUM(J12:J13)</f>
        <v>138000</v>
      </c>
      <c r="AB12" s="85">
        <f>SUM(X12:X13)/SUM(J12:J13)</f>
        <v>3.5090909090909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3</v>
      </c>
      <c r="AN12" s="101">
        <f>IF(P12=0,"",IF(AM12=0,"",(AM12/P12)))</f>
        <v>0.25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>
        <v>5</v>
      </c>
      <c r="AW12" s="107">
        <f>IF(P12=0,"",IF(AV12=0,"",(AV12/P12)))</f>
        <v>0.41666666666667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2</v>
      </c>
      <c r="BF12" s="113">
        <f>IF(P12=0,"",IF(BE12=0,"",(BE12/P12)))</f>
        <v>0.16666666666667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2</v>
      </c>
      <c r="BO12" s="120">
        <f>IF(P12=0,"",IF(BN12=0,"",(BN12/P12)))</f>
        <v>0.16666666666667</v>
      </c>
      <c r="BP12" s="121">
        <v>1</v>
      </c>
      <c r="BQ12" s="122">
        <f>IFERROR(BP12/BN12,"-")</f>
        <v>0.5</v>
      </c>
      <c r="BR12" s="123">
        <v>5000</v>
      </c>
      <c r="BS12" s="124">
        <f>IFERROR(BR12/BN12,"-")</f>
        <v>2500</v>
      </c>
      <c r="BT12" s="125">
        <v>1</v>
      </c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1</v>
      </c>
      <c r="CP12" s="141">
        <v>5000</v>
      </c>
      <c r="CQ12" s="141">
        <v>5000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90</v>
      </c>
      <c r="C13" s="203"/>
      <c r="D13" s="203"/>
      <c r="E13" s="203"/>
      <c r="F13" s="203" t="s">
        <v>69</v>
      </c>
      <c r="G13" s="203"/>
      <c r="H13" s="90"/>
      <c r="I13" s="90"/>
      <c r="J13" s="188"/>
      <c r="K13" s="81">
        <v>71</v>
      </c>
      <c r="L13" s="81">
        <v>55</v>
      </c>
      <c r="M13" s="81">
        <v>38</v>
      </c>
      <c r="N13" s="91">
        <v>22</v>
      </c>
      <c r="O13" s="92">
        <v>0</v>
      </c>
      <c r="P13" s="93">
        <f>N13+O13</f>
        <v>22</v>
      </c>
      <c r="Q13" s="82">
        <f>IFERROR(P13/M13,"-")</f>
        <v>0.57894736842105</v>
      </c>
      <c r="R13" s="81">
        <v>4</v>
      </c>
      <c r="S13" s="81">
        <v>3</v>
      </c>
      <c r="T13" s="82">
        <f>IFERROR(S13/(O13+P13),"-")</f>
        <v>0.13636363636364</v>
      </c>
      <c r="U13" s="182"/>
      <c r="V13" s="84">
        <v>4</v>
      </c>
      <c r="W13" s="82">
        <f>IF(P13=0,"-",V13/P13)</f>
        <v>0.18181818181818</v>
      </c>
      <c r="X13" s="186">
        <v>188000</v>
      </c>
      <c r="Y13" s="187">
        <f>IFERROR(X13/P13,"-")</f>
        <v>8545.4545454545</v>
      </c>
      <c r="Z13" s="187">
        <f>IFERROR(X13/V13,"-")</f>
        <v>47000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2</v>
      </c>
      <c r="AN13" s="101">
        <f>IF(P13=0,"",IF(AM13=0,"",(AM13/P13)))</f>
        <v>0.090909090909091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5</v>
      </c>
      <c r="BF13" s="113">
        <f>IF(P13=0,"",IF(BE13=0,"",(BE13/P13)))</f>
        <v>0.22727272727273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10</v>
      </c>
      <c r="BO13" s="120">
        <f>IF(P13=0,"",IF(BN13=0,"",(BN13/P13)))</f>
        <v>0.45454545454545</v>
      </c>
      <c r="BP13" s="121">
        <v>4</v>
      </c>
      <c r="BQ13" s="122">
        <f>IFERROR(BP13/BN13,"-")</f>
        <v>0.4</v>
      </c>
      <c r="BR13" s="123">
        <v>2669000</v>
      </c>
      <c r="BS13" s="124">
        <f>IFERROR(BR13/BN13,"-")</f>
        <v>266900</v>
      </c>
      <c r="BT13" s="125">
        <v>1</v>
      </c>
      <c r="BU13" s="125">
        <v>1</v>
      </c>
      <c r="BV13" s="125">
        <v>2</v>
      </c>
      <c r="BW13" s="126">
        <v>5</v>
      </c>
      <c r="BX13" s="127">
        <f>IF(P13=0,"",IF(BW13=0,"",(BW13/P13)))</f>
        <v>0.22727272727273</v>
      </c>
      <c r="BY13" s="128">
        <v>2</v>
      </c>
      <c r="BZ13" s="129">
        <f>IFERROR(BY13/BW13,"-")</f>
        <v>0.4</v>
      </c>
      <c r="CA13" s="130">
        <v>11000</v>
      </c>
      <c r="CB13" s="131">
        <f>IFERROR(CA13/BW13,"-")</f>
        <v>2200</v>
      </c>
      <c r="CC13" s="132">
        <v>1</v>
      </c>
      <c r="CD13" s="132">
        <v>1</v>
      </c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4</v>
      </c>
      <c r="CP13" s="141">
        <v>188000</v>
      </c>
      <c r="CQ13" s="141">
        <v>2536000</v>
      </c>
      <c r="CR13" s="141"/>
      <c r="CS13" s="142" t="str">
        <f>IF(AND(CQ13=0,CR13=0),"",IF(AND(CQ13&lt;=100000,CR13&lt;=100000),"",IF(CQ13/CP13&gt;0.7,"男高",IF(CR13/CP13&gt;0.7,"女高",""))))</f>
        <v>男高</v>
      </c>
    </row>
    <row r="14" spans="1:98">
      <c r="A14" s="30"/>
      <c r="B14" s="87"/>
      <c r="C14" s="88"/>
      <c r="D14" s="88"/>
      <c r="E14" s="88"/>
      <c r="F14" s="89"/>
      <c r="G14" s="90"/>
      <c r="H14" s="90"/>
      <c r="I14" s="90"/>
      <c r="J14" s="192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59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30"/>
      <c r="B15" s="37"/>
      <c r="C15" s="21"/>
      <c r="D15" s="21"/>
      <c r="E15" s="21"/>
      <c r="F15" s="22"/>
      <c r="G15" s="36"/>
      <c r="H15" s="36"/>
      <c r="I15" s="75"/>
      <c r="J15" s="193"/>
      <c r="K15" s="34"/>
      <c r="L15" s="34"/>
      <c r="M15" s="31"/>
      <c r="N15" s="23"/>
      <c r="O15" s="23"/>
      <c r="P15" s="23"/>
      <c r="Q15" s="33"/>
      <c r="R15" s="32"/>
      <c r="S15" s="23"/>
      <c r="T15" s="32"/>
      <c r="U15" s="183"/>
      <c r="V15" s="25"/>
      <c r="W15" s="25"/>
      <c r="X15" s="189"/>
      <c r="Y15" s="189"/>
      <c r="Z15" s="189"/>
      <c r="AA15" s="189"/>
      <c r="AB15" s="33"/>
      <c r="AC15" s="61"/>
      <c r="AD15" s="63"/>
      <c r="AE15" s="64"/>
      <c r="AF15" s="63"/>
      <c r="AG15" s="67"/>
      <c r="AH15" s="68"/>
      <c r="AI15" s="69"/>
      <c r="AJ15" s="70"/>
      <c r="AK15" s="70"/>
      <c r="AL15" s="70"/>
      <c r="AM15" s="63"/>
      <c r="AN15" s="64"/>
      <c r="AO15" s="63"/>
      <c r="AP15" s="67"/>
      <c r="AQ15" s="68"/>
      <c r="AR15" s="69"/>
      <c r="AS15" s="70"/>
      <c r="AT15" s="70"/>
      <c r="AU15" s="70"/>
      <c r="AV15" s="63"/>
      <c r="AW15" s="64"/>
      <c r="AX15" s="63"/>
      <c r="AY15" s="67"/>
      <c r="AZ15" s="68"/>
      <c r="BA15" s="69"/>
      <c r="BB15" s="70"/>
      <c r="BC15" s="70"/>
      <c r="BD15" s="70"/>
      <c r="BE15" s="63"/>
      <c r="BF15" s="64"/>
      <c r="BG15" s="63"/>
      <c r="BH15" s="67"/>
      <c r="BI15" s="68"/>
      <c r="BJ15" s="69"/>
      <c r="BK15" s="70"/>
      <c r="BL15" s="70"/>
      <c r="BM15" s="70"/>
      <c r="BN15" s="65"/>
      <c r="BO15" s="66"/>
      <c r="BP15" s="63"/>
      <c r="BQ15" s="67"/>
      <c r="BR15" s="68"/>
      <c r="BS15" s="69"/>
      <c r="BT15" s="70"/>
      <c r="BU15" s="70"/>
      <c r="BV15" s="70"/>
      <c r="BW15" s="65"/>
      <c r="BX15" s="66"/>
      <c r="BY15" s="63"/>
      <c r="BZ15" s="67"/>
      <c r="CA15" s="68"/>
      <c r="CB15" s="69"/>
      <c r="CC15" s="70"/>
      <c r="CD15" s="70"/>
      <c r="CE15" s="70"/>
      <c r="CF15" s="65"/>
      <c r="CG15" s="66"/>
      <c r="CH15" s="63"/>
      <c r="CI15" s="67"/>
      <c r="CJ15" s="68"/>
      <c r="CK15" s="69"/>
      <c r="CL15" s="70"/>
      <c r="CM15" s="70"/>
      <c r="CN15" s="70"/>
      <c r="CO15" s="71"/>
      <c r="CP15" s="68"/>
      <c r="CQ15" s="68"/>
      <c r="CR15" s="68"/>
      <c r="CS15" s="72"/>
    </row>
    <row r="16" spans="1:98">
      <c r="A16" s="19">
        <f>AB16</f>
        <v>1.46232</v>
      </c>
      <c r="B16" s="39"/>
      <c r="C16" s="39"/>
      <c r="D16" s="39"/>
      <c r="E16" s="39"/>
      <c r="F16" s="39"/>
      <c r="G16" s="40" t="s">
        <v>91</v>
      </c>
      <c r="H16" s="40"/>
      <c r="I16" s="40"/>
      <c r="J16" s="190">
        <f>SUM(J6:J15)</f>
        <v>250000</v>
      </c>
      <c r="K16" s="41">
        <f>SUM(K6:K15)</f>
        <v>400</v>
      </c>
      <c r="L16" s="41">
        <f>SUM(L6:L15)</f>
        <v>213</v>
      </c>
      <c r="M16" s="41">
        <f>SUM(M6:M15)</f>
        <v>355</v>
      </c>
      <c r="N16" s="41">
        <f>SUM(N6:N15)</f>
        <v>97</v>
      </c>
      <c r="O16" s="41">
        <f>SUM(O6:O15)</f>
        <v>0</v>
      </c>
      <c r="P16" s="41">
        <f>SUM(P6:P15)</f>
        <v>97</v>
      </c>
      <c r="Q16" s="42">
        <f>IFERROR(P16/M16,"-")</f>
        <v>0.27323943661972</v>
      </c>
      <c r="R16" s="78">
        <f>SUM(R6:R15)</f>
        <v>9</v>
      </c>
      <c r="S16" s="78">
        <f>SUM(S6:S15)</f>
        <v>16</v>
      </c>
      <c r="T16" s="42">
        <f>IFERROR(R16/P16,"-")</f>
        <v>0.092783505154639</v>
      </c>
      <c r="U16" s="184">
        <f>IFERROR(J16/P16,"-")</f>
        <v>2577.3195876289</v>
      </c>
      <c r="V16" s="44">
        <f>SUM(V6:V15)</f>
        <v>15</v>
      </c>
      <c r="W16" s="42">
        <f>IFERROR(V16/P16,"-")</f>
        <v>0.15463917525773</v>
      </c>
      <c r="X16" s="190">
        <f>SUM(X6:X15)</f>
        <v>365580</v>
      </c>
      <c r="Y16" s="190">
        <f>IFERROR(X16/P16,"-")</f>
        <v>3768.8659793814</v>
      </c>
      <c r="Z16" s="190">
        <f>IFERROR(X16/V16,"-")</f>
        <v>24372</v>
      </c>
      <c r="AA16" s="190">
        <f>X16-J16</f>
        <v>115580</v>
      </c>
      <c r="AB16" s="47">
        <f>X16/J16</f>
        <v>1.46232</v>
      </c>
      <c r="AC16" s="60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92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6.3405405405405</v>
      </c>
      <c r="B6" s="203" t="s">
        <v>93</v>
      </c>
      <c r="C6" s="203" t="s">
        <v>85</v>
      </c>
      <c r="D6" s="203" t="s">
        <v>94</v>
      </c>
      <c r="E6" s="203" t="s">
        <v>95</v>
      </c>
      <c r="F6" s="203" t="s">
        <v>73</v>
      </c>
      <c r="G6" s="203" t="s">
        <v>96</v>
      </c>
      <c r="H6" s="90" t="s">
        <v>97</v>
      </c>
      <c r="I6" s="90" t="s">
        <v>98</v>
      </c>
      <c r="J6" s="188">
        <v>185000</v>
      </c>
      <c r="K6" s="81">
        <v>69</v>
      </c>
      <c r="L6" s="81">
        <v>0</v>
      </c>
      <c r="M6" s="81">
        <v>365</v>
      </c>
      <c r="N6" s="91">
        <v>39</v>
      </c>
      <c r="O6" s="92">
        <v>0</v>
      </c>
      <c r="P6" s="93">
        <f>N6+O6</f>
        <v>39</v>
      </c>
      <c r="Q6" s="82">
        <f>IFERROR(P6/M6,"-")</f>
        <v>0.10684931506849</v>
      </c>
      <c r="R6" s="81">
        <v>3</v>
      </c>
      <c r="S6" s="81">
        <v>9</v>
      </c>
      <c r="T6" s="82">
        <f>IFERROR(S6/(O6+P6),"-")</f>
        <v>0.23076923076923</v>
      </c>
      <c r="U6" s="182">
        <f>IFERROR(J6/SUM(P6:P7),"-")</f>
        <v>1201.2987012987</v>
      </c>
      <c r="V6" s="84">
        <v>5</v>
      </c>
      <c r="W6" s="82">
        <f>IF(P6=0,"-",V6/P6)</f>
        <v>0.12820512820513</v>
      </c>
      <c r="X6" s="186">
        <v>236000</v>
      </c>
      <c r="Y6" s="187">
        <f>IFERROR(X6/P6,"-")</f>
        <v>6051.2820512821</v>
      </c>
      <c r="Z6" s="187">
        <f>IFERROR(X6/V6,"-")</f>
        <v>47200</v>
      </c>
      <c r="AA6" s="188">
        <f>SUM(X6:X7)-SUM(J6:J7)</f>
        <v>988000</v>
      </c>
      <c r="AB6" s="85">
        <f>SUM(X6:X7)/SUM(J6:J7)</f>
        <v>6.3405405405405</v>
      </c>
      <c r="AC6" s="79"/>
      <c r="AD6" s="94">
        <v>1</v>
      </c>
      <c r="AE6" s="95">
        <f>IF(P6=0,"",IF(AD6=0,"",(AD6/P6)))</f>
        <v>0.025641025641026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18</v>
      </c>
      <c r="AN6" s="101">
        <f>IF(P6=0,"",IF(AM6=0,"",(AM6/P6)))</f>
        <v>0.46153846153846</v>
      </c>
      <c r="AO6" s="100">
        <v>2</v>
      </c>
      <c r="AP6" s="102">
        <f>IFERROR(AP6/AM6,"-")</f>
        <v>0</v>
      </c>
      <c r="AQ6" s="103">
        <v>63000</v>
      </c>
      <c r="AR6" s="104">
        <f>IFERROR(AQ6/AM6,"-")</f>
        <v>3500</v>
      </c>
      <c r="AS6" s="105"/>
      <c r="AT6" s="105"/>
      <c r="AU6" s="105">
        <v>2</v>
      </c>
      <c r="AV6" s="106">
        <v>2</v>
      </c>
      <c r="AW6" s="107">
        <f>IF(P6=0,"",IF(AV6=0,"",(AV6/P6)))</f>
        <v>0.051282051282051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0.051282051282051</v>
      </c>
      <c r="BG6" s="112">
        <v>1</v>
      </c>
      <c r="BH6" s="114">
        <f>IFERROR(BG6/BE6,"-")</f>
        <v>0.5</v>
      </c>
      <c r="BI6" s="115">
        <v>23000</v>
      </c>
      <c r="BJ6" s="116">
        <f>IFERROR(BI6/BE6,"-")</f>
        <v>11500</v>
      </c>
      <c r="BK6" s="117"/>
      <c r="BL6" s="117"/>
      <c r="BM6" s="117">
        <v>1</v>
      </c>
      <c r="BN6" s="119">
        <v>12</v>
      </c>
      <c r="BO6" s="120">
        <f>IF(P6=0,"",IF(BN6=0,"",(BN6/P6)))</f>
        <v>0.30769230769231</v>
      </c>
      <c r="BP6" s="121">
        <v>1</v>
      </c>
      <c r="BQ6" s="122">
        <f>IFERROR(BP6/BN6,"-")</f>
        <v>0.083333333333333</v>
      </c>
      <c r="BR6" s="123">
        <v>35000</v>
      </c>
      <c r="BS6" s="124">
        <f>IFERROR(BR6/BN6,"-")</f>
        <v>2916.6666666667</v>
      </c>
      <c r="BT6" s="125"/>
      <c r="BU6" s="125"/>
      <c r="BV6" s="125">
        <v>1</v>
      </c>
      <c r="BW6" s="126">
        <v>3</v>
      </c>
      <c r="BX6" s="127">
        <f>IF(P6=0,"",IF(BW6=0,"",(BW6/P6)))</f>
        <v>0.076923076923077</v>
      </c>
      <c r="BY6" s="128">
        <v>1</v>
      </c>
      <c r="BZ6" s="129">
        <f>IFERROR(BY6/BW6,"-")</f>
        <v>0.33333333333333</v>
      </c>
      <c r="CA6" s="130">
        <v>115000</v>
      </c>
      <c r="CB6" s="131">
        <f>IFERROR(CA6/BW6,"-")</f>
        <v>38333.333333333</v>
      </c>
      <c r="CC6" s="132"/>
      <c r="CD6" s="132"/>
      <c r="CE6" s="132">
        <v>1</v>
      </c>
      <c r="CF6" s="133">
        <v>1</v>
      </c>
      <c r="CG6" s="134">
        <f>IF(P6=0,"",IF(CF6=0,"",(CF6/P6)))</f>
        <v>0.025641025641026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5</v>
      </c>
      <c r="CP6" s="141">
        <v>236000</v>
      </c>
      <c r="CQ6" s="141">
        <v>115000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99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434</v>
      </c>
      <c r="L7" s="81">
        <v>299</v>
      </c>
      <c r="M7" s="81">
        <v>244</v>
      </c>
      <c r="N7" s="91">
        <v>111</v>
      </c>
      <c r="O7" s="92">
        <v>4</v>
      </c>
      <c r="P7" s="93">
        <f>N7+O7</f>
        <v>115</v>
      </c>
      <c r="Q7" s="82">
        <f>IFERROR(P7/M7,"-")</f>
        <v>0.47131147540984</v>
      </c>
      <c r="R7" s="81">
        <v>6</v>
      </c>
      <c r="S7" s="81">
        <v>14</v>
      </c>
      <c r="T7" s="82">
        <f>IFERROR(S7/(O7+P7),"-")</f>
        <v>0.11764705882353</v>
      </c>
      <c r="U7" s="182"/>
      <c r="V7" s="84">
        <v>7</v>
      </c>
      <c r="W7" s="82">
        <f>IF(P7=0,"-",V7/P7)</f>
        <v>0.060869565217391</v>
      </c>
      <c r="X7" s="186">
        <v>937000</v>
      </c>
      <c r="Y7" s="187">
        <f>IFERROR(X7/P7,"-")</f>
        <v>8147.8260869565</v>
      </c>
      <c r="Z7" s="187">
        <f>IFERROR(X7/V7,"-")</f>
        <v>133857.14285714</v>
      </c>
      <c r="AA7" s="188"/>
      <c r="AB7" s="85"/>
      <c r="AC7" s="79"/>
      <c r="AD7" s="94">
        <v>3</v>
      </c>
      <c r="AE7" s="95">
        <f>IF(P7=0,"",IF(AD7=0,"",(AD7/P7)))</f>
        <v>0.026086956521739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25</v>
      </c>
      <c r="AN7" s="101">
        <f>IF(P7=0,"",IF(AM7=0,"",(AM7/P7)))</f>
        <v>0.21739130434783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13</v>
      </c>
      <c r="AW7" s="107">
        <f>IF(P7=0,"",IF(AV7=0,"",(AV7/P7)))</f>
        <v>0.11304347826087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19</v>
      </c>
      <c r="BF7" s="113">
        <f>IF(P7=0,"",IF(BE7=0,"",(BE7/P7)))</f>
        <v>0.16521739130435</v>
      </c>
      <c r="BG7" s="112">
        <v>1</v>
      </c>
      <c r="BH7" s="114">
        <f>IFERROR(BG7/BE7,"-")</f>
        <v>0.052631578947368</v>
      </c>
      <c r="BI7" s="115">
        <v>49000</v>
      </c>
      <c r="BJ7" s="116">
        <f>IFERROR(BI7/BE7,"-")</f>
        <v>2578.9473684211</v>
      </c>
      <c r="BK7" s="117"/>
      <c r="BL7" s="117"/>
      <c r="BM7" s="117">
        <v>1</v>
      </c>
      <c r="BN7" s="119">
        <v>33</v>
      </c>
      <c r="BO7" s="120">
        <f>IF(P7=0,"",IF(BN7=0,"",(BN7/P7)))</f>
        <v>0.28695652173913</v>
      </c>
      <c r="BP7" s="121">
        <v>4</v>
      </c>
      <c r="BQ7" s="122">
        <f>IFERROR(BP7/BN7,"-")</f>
        <v>0.12121212121212</v>
      </c>
      <c r="BR7" s="123">
        <v>667000</v>
      </c>
      <c r="BS7" s="124">
        <f>IFERROR(BR7/BN7,"-")</f>
        <v>20212.121212121</v>
      </c>
      <c r="BT7" s="125"/>
      <c r="BU7" s="125"/>
      <c r="BV7" s="125">
        <v>4</v>
      </c>
      <c r="BW7" s="126">
        <v>20</v>
      </c>
      <c r="BX7" s="127">
        <f>IF(P7=0,"",IF(BW7=0,"",(BW7/P7)))</f>
        <v>0.17391304347826</v>
      </c>
      <c r="BY7" s="128">
        <v>4</v>
      </c>
      <c r="BZ7" s="129">
        <f>IFERROR(BY7/BW7,"-")</f>
        <v>0.2</v>
      </c>
      <c r="CA7" s="130">
        <v>298000</v>
      </c>
      <c r="CB7" s="131">
        <f>IFERROR(CA7/BW7,"-")</f>
        <v>14900</v>
      </c>
      <c r="CC7" s="132">
        <v>1</v>
      </c>
      <c r="CD7" s="132"/>
      <c r="CE7" s="132">
        <v>3</v>
      </c>
      <c r="CF7" s="133">
        <v>2</v>
      </c>
      <c r="CG7" s="134">
        <f>IF(P7=0,"",IF(CF7=0,"",(CF7/P7)))</f>
        <v>0.017391304347826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7</v>
      </c>
      <c r="CP7" s="141">
        <v>937000</v>
      </c>
      <c r="CQ7" s="141">
        <v>450000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6.3405405405405</v>
      </c>
      <c r="B10" s="39"/>
      <c r="C10" s="39"/>
      <c r="D10" s="39"/>
      <c r="E10" s="39"/>
      <c r="F10" s="39"/>
      <c r="G10" s="40" t="s">
        <v>100</v>
      </c>
      <c r="H10" s="40"/>
      <c r="I10" s="40"/>
      <c r="J10" s="190">
        <f>SUM(J6:J9)</f>
        <v>185000</v>
      </c>
      <c r="K10" s="41">
        <f>SUM(K6:K9)</f>
        <v>503</v>
      </c>
      <c r="L10" s="41">
        <f>SUM(L6:L9)</f>
        <v>299</v>
      </c>
      <c r="M10" s="41">
        <f>SUM(M6:M9)</f>
        <v>609</v>
      </c>
      <c r="N10" s="41">
        <f>SUM(N6:N9)</f>
        <v>150</v>
      </c>
      <c r="O10" s="41">
        <f>SUM(O6:O9)</f>
        <v>4</v>
      </c>
      <c r="P10" s="41">
        <f>SUM(P6:P9)</f>
        <v>154</v>
      </c>
      <c r="Q10" s="42">
        <f>IFERROR(P10/M10,"-")</f>
        <v>0.25287356321839</v>
      </c>
      <c r="R10" s="78">
        <f>SUM(R6:R9)</f>
        <v>9</v>
      </c>
      <c r="S10" s="78">
        <f>SUM(S6:S9)</f>
        <v>23</v>
      </c>
      <c r="T10" s="42">
        <f>IFERROR(R10/P10,"-")</f>
        <v>0.058441558441558</v>
      </c>
      <c r="U10" s="184">
        <f>IFERROR(J10/P10,"-")</f>
        <v>1201.2987012987</v>
      </c>
      <c r="V10" s="44">
        <f>SUM(V6:V9)</f>
        <v>12</v>
      </c>
      <c r="W10" s="42">
        <f>IFERROR(V10/P10,"-")</f>
        <v>0.077922077922078</v>
      </c>
      <c r="X10" s="190">
        <f>SUM(X6:X9)</f>
        <v>1173000</v>
      </c>
      <c r="Y10" s="190">
        <f>IFERROR(X10/P10,"-")</f>
        <v>7616.8831168831</v>
      </c>
      <c r="Z10" s="190">
        <f>IFERROR(X10/V10,"-")</f>
        <v>97750</v>
      </c>
      <c r="AA10" s="190">
        <f>X10-J10</f>
        <v>988000</v>
      </c>
      <c r="AB10" s="47">
        <f>X10/J10</f>
        <v>6.3405405405405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