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<sst xmlns="http://schemas.openxmlformats.org/spreadsheetml/2006/main" uniqueCount="93">
  <si>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</si>
  <si>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</si>
  <si>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</si>
  <si>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</si>
  <si>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</si>
  <si>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</si>
  <si>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</si>
  <si>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</si>
  <si>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</si>
  <si>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</si>
  <si>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</si>
  <si>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</si>
  <si>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</si>
  <si>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</si>
  <si>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</si>
  <si>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</si>
  <si>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</si>
  <si>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</si>
  <si>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</si>
  <si>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</si>
  <si>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</si>
  <si>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</si>
  <si>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</si>
  <si>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</si>
  <si>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</si>
  <si>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12月</t>
  </si>
  <si>
    <t>ヘスティア</t>
  </si>
  <si>
    <t>最終更新日</t>
  </si>
  <si>
    <t>03月31日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</si>
  <si>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</si>
  <si>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</si>
  <si>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</si>
  <si>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</si>
  <si>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</si>
  <si>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</si>
  <si>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</si>
  <si>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</si>
  <si>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</si>
  <si>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</si>
  <si>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</si>
  <si>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</si>
  <si>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</si>
  <si>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</si>
  <si>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</si>
  <si>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</si>
  <si>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</si>
  <si>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</si>
  <si>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</si>
  <si>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</si>
  <si>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</si>
  <si>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</si>
  <si>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</si>
  <si>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</si>
  <si>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</si>
  <si>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</si>
  <si>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</si>
  <si>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</si>
  <si>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</si>
  <si>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</si>
  <si>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</si>
  <si>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</si>
  <si>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ad678</t>
  </si>
  <si>
    <t>コアマガジン</t>
  </si>
  <si>
    <t>5P風俗ヘスティア(高宮菜々子さん)</t>
  </si>
  <si>
    <t>lp07</t>
  </si>
  <si>
    <t>実話BUNKAタブー</t>
  </si>
  <si>
    <t>1C5P</t>
  </si>
  <si>
    <t>12月16日(水)</t>
  </si>
  <si>
    <t>ad679</t>
  </si>
  <si>
    <t>空電</t>
  </si>
  <si>
    <t>ad680</t>
  </si>
  <si>
    <t>大洋図書</t>
  </si>
  <si>
    <t>5P元祖</t>
  </si>
  <si>
    <t>臨時増刊ラヴァーズ</t>
  </si>
  <si>
    <t>12月22日(火)</t>
  </si>
  <si>
    <t>ad681</t>
  </si>
  <si>
    <t>ad684</t>
  </si>
  <si>
    <t>徳間書店</t>
  </si>
  <si>
    <t>DVD漫画きよし_袋裏用セリフアレンジ</t>
  </si>
  <si>
    <t>アサヒ芸能.4W火</t>
  </si>
  <si>
    <t>DVD袋裏4C</t>
  </si>
  <si>
    <t>ad685</t>
  </si>
  <si>
    <t>雑誌 TOTAL</t>
  </si>
  <si>
    <t>●DVD 広告</t>
  </si>
  <si>
    <t>pa547</t>
  </si>
  <si>
    <t>三和出版</t>
  </si>
  <si>
    <t>DVD4コマ-ヘスティア</t>
  </si>
  <si>
    <t>毎月売、A4変形、CVS、860円</t>
  </si>
  <si>
    <t>MEN'S DVD SEXY</t>
  </si>
  <si>
    <t>DVD貼付面4C1/3P</t>
  </si>
  <si>
    <t>12月21日(月)</t>
  </si>
  <si>
    <t>pa548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</si>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</sst>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215000</v>
      </c>
      <c r="E6" s="81">
        <v>329</v>
      </c>
      <c r="F6" s="81">
        <v>166</v>
      </c>
      <c r="G6" s="81">
        <v>344</v>
      </c>
      <c r="H6" s="91">
        <v>90</v>
      </c>
      <c r="I6" s="92">
        <v>0</v>
      </c>
      <c r="J6" s="145">
        <f>H6+I6</f>
        <v>90</v>
      </c>
      <c r="K6" s="82">
        <f>IFERROR(J6/G6,"-")</f>
        <v>0.26162790697674</v>
      </c>
      <c r="L6" s="81">
        <v>13</v>
      </c>
      <c r="M6" s="81">
        <v>14</v>
      </c>
      <c r="N6" s="82">
        <f>IFERROR(L6/J6,"-")</f>
        <v>0.14444444444444</v>
      </c>
      <c r="O6" s="83">
        <f>IFERROR(D6/J6,"-")</f>
        <v>2388.8888888889</v>
      </c>
      <c r="P6" s="84">
        <v>17</v>
      </c>
      <c r="Q6" s="82">
        <f>IFERROR(P6/J6,"-")</f>
        <v>0.18888888888889</v>
      </c>
      <c r="R6" s="200">
        <v>724000</v>
      </c>
      <c r="S6" s="201">
        <f>IFERROR(R6/J6,"-")</f>
        <v>8044.4444444444</v>
      </c>
      <c r="T6" s="201">
        <f>IFERROR(R6/P6,"-")</f>
        <v>42588.235294118</v>
      </c>
      <c r="U6" s="195">
        <f>IFERROR(R6-D6,"-")</f>
        <v>509000</v>
      </c>
      <c r="V6" s="85">
        <f>R6/D6</f>
        <v>3.3674418604651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346</v>
      </c>
      <c r="F7" s="81">
        <v>222</v>
      </c>
      <c r="G7" s="81">
        <v>506</v>
      </c>
      <c r="H7" s="91">
        <v>126</v>
      </c>
      <c r="I7" s="92">
        <v>2</v>
      </c>
      <c r="J7" s="145">
        <f>H7+I7</f>
        <v>128</v>
      </c>
      <c r="K7" s="82">
        <f>IFERROR(J7/G7,"-")</f>
        <v>0.25296442687747</v>
      </c>
      <c r="L7" s="81">
        <v>6</v>
      </c>
      <c r="M7" s="81">
        <v>31</v>
      </c>
      <c r="N7" s="82">
        <f>IFERROR(L7/J7,"-")</f>
        <v>0.046875</v>
      </c>
      <c r="O7" s="83">
        <f>IFERROR(D7/J7,"-")</f>
        <v>976.5625</v>
      </c>
      <c r="P7" s="84">
        <v>6</v>
      </c>
      <c r="Q7" s="82">
        <f>IFERROR(P7/J7,"-")</f>
        <v>0.046875</v>
      </c>
      <c r="R7" s="200">
        <v>120000</v>
      </c>
      <c r="S7" s="201">
        <f>IFERROR(R7/J7,"-")</f>
        <v>937.5</v>
      </c>
      <c r="T7" s="201">
        <f>IFERROR(R7/P7,"-")</f>
        <v>20000</v>
      </c>
      <c r="U7" s="195">
        <f>IFERROR(R7-D7,"-")</f>
        <v>-5000</v>
      </c>
      <c r="V7" s="85">
        <f>R7/D7</f>
        <v>0.96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340000</v>
      </c>
      <c r="E10" s="41">
        <f>SUM(E6:E8)</f>
        <v>675</v>
      </c>
      <c r="F10" s="41">
        <f>SUM(F6:F8)</f>
        <v>388</v>
      </c>
      <c r="G10" s="41">
        <f>SUM(G6:G8)</f>
        <v>850</v>
      </c>
      <c r="H10" s="41">
        <f>SUM(H6:H8)</f>
        <v>216</v>
      </c>
      <c r="I10" s="41">
        <f>SUM(I6:I8)</f>
        <v>2</v>
      </c>
      <c r="J10" s="41">
        <f>SUM(J6:J8)</f>
        <v>218</v>
      </c>
      <c r="K10" s="42">
        <f>IFERROR(J10/G10,"-")</f>
        <v>0.25647058823529</v>
      </c>
      <c r="L10" s="78">
        <f>SUM(L6:L8)</f>
        <v>19</v>
      </c>
      <c r="M10" s="78">
        <f>SUM(M6:M8)</f>
        <v>45</v>
      </c>
      <c r="N10" s="42">
        <f>IFERROR(L10/J10,"-")</f>
        <v>0.087155963302752</v>
      </c>
      <c r="O10" s="43">
        <f>IFERROR(D10/J10,"-")</f>
        <v>1559.6330275229</v>
      </c>
      <c r="P10" s="44">
        <f>SUM(P6:P8)</f>
        <v>23</v>
      </c>
      <c r="Q10" s="42">
        <f>IFERROR(P10/J10,"-")</f>
        <v>0.10550458715596</v>
      </c>
      <c r="R10" s="45">
        <f>SUM(R6:R8)</f>
        <v>844000</v>
      </c>
      <c r="S10" s="45">
        <f>IFERROR(R10/J10,"-")</f>
        <v>3871.5596330275</v>
      </c>
      <c r="T10" s="45">
        <f>IFERROR(R10/P10,"-")</f>
        <v>36695.652173913</v>
      </c>
      <c r="U10" s="46">
        <f>SUM(U6:U8)</f>
        <v>504000</v>
      </c>
      <c r="V10" s="47">
        <f>IFERROR(R10/D10,"-")</f>
        <v>2.4823529411765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0.12307692307692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2</v>
      </c>
      <c r="L6" s="81">
        <v>0</v>
      </c>
      <c r="M6" s="81">
        <v>14</v>
      </c>
      <c r="N6" s="91">
        <v>2</v>
      </c>
      <c r="O6" s="92">
        <v>0</v>
      </c>
      <c r="P6" s="93">
        <f>N6+O6</f>
        <v>2</v>
      </c>
      <c r="Q6" s="82">
        <f>IFERROR(P6/M6,"-")</f>
        <v>0.14285714285714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10833.333333333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-57000</v>
      </c>
      <c r="AB6" s="85">
        <f>SUM(X6:X7)/SUM(J6:J7)</f>
        <v>0.12307692307692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35</v>
      </c>
      <c r="L7" s="81">
        <v>17</v>
      </c>
      <c r="M7" s="81">
        <v>12</v>
      </c>
      <c r="N7" s="91">
        <v>4</v>
      </c>
      <c r="O7" s="92">
        <v>0</v>
      </c>
      <c r="P7" s="93">
        <f>N7+O7</f>
        <v>4</v>
      </c>
      <c r="Q7" s="82">
        <f>IFERROR(P7/M7,"-")</f>
        <v>0.33333333333333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0.25</v>
      </c>
      <c r="X7" s="186">
        <v>8000</v>
      </c>
      <c r="Y7" s="187">
        <f>IFERROR(X7/P7,"-")</f>
        <v>2000</v>
      </c>
      <c r="Z7" s="187">
        <f>IFERROR(X7/V7,"-")</f>
        <v>8000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1</v>
      </c>
      <c r="BZ7" s="129">
        <f>IFERROR(BY7/BW7,"-")</f>
        <v>0.5</v>
      </c>
      <c r="CA7" s="130">
        <v>8000</v>
      </c>
      <c r="CB7" s="131">
        <f>IFERROR(CA7/BW7,"-")</f>
        <v>4000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8000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6.6666666666667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74</v>
      </c>
      <c r="J8" s="188">
        <v>75000</v>
      </c>
      <c r="K8" s="81">
        <v>20</v>
      </c>
      <c r="L8" s="81">
        <v>0</v>
      </c>
      <c r="M8" s="81">
        <v>52</v>
      </c>
      <c r="N8" s="91">
        <v>13</v>
      </c>
      <c r="O8" s="92">
        <v>0</v>
      </c>
      <c r="P8" s="93">
        <f>N8+O8</f>
        <v>13</v>
      </c>
      <c r="Q8" s="82">
        <f>IFERROR(P8/M8,"-")</f>
        <v>0.25</v>
      </c>
      <c r="R8" s="81">
        <v>0</v>
      </c>
      <c r="S8" s="81">
        <v>1</v>
      </c>
      <c r="T8" s="82">
        <f>IFERROR(S8/(O8+P8),"-")</f>
        <v>0.076923076923077</v>
      </c>
      <c r="U8" s="182">
        <f>IFERROR(J8/SUM(P8:P9),"-")</f>
        <v>1595.7446808511</v>
      </c>
      <c r="V8" s="84">
        <v>3</v>
      </c>
      <c r="W8" s="82">
        <f>IF(P8=0,"-",V8/P8)</f>
        <v>0.23076923076923</v>
      </c>
      <c r="X8" s="186">
        <v>64000</v>
      </c>
      <c r="Y8" s="187">
        <f>IFERROR(X8/P8,"-")</f>
        <v>4923.0769230769</v>
      </c>
      <c r="Z8" s="187">
        <f>IFERROR(X8/V8,"-")</f>
        <v>21333.333333333</v>
      </c>
      <c r="AA8" s="188">
        <f>SUM(X8:X9)-SUM(J8:J9)</f>
        <v>425000</v>
      </c>
      <c r="AB8" s="85">
        <f>SUM(X8:X9)/SUM(J8:J9)</f>
        <v>6.6666666666667</v>
      </c>
      <c r="AC8" s="79"/>
      <c r="AD8" s="94">
        <v>1</v>
      </c>
      <c r="AE8" s="95">
        <f>IF(P8=0,"",IF(AD8=0,"",(AD8/P8)))</f>
        <v>0.076923076923077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0.076923076923077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0.15384615384615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0.46153846153846</v>
      </c>
      <c r="BG8" s="112">
        <v>2</v>
      </c>
      <c r="BH8" s="114">
        <f>IFERROR(BG8/BE8,"-")</f>
        <v>0.33333333333333</v>
      </c>
      <c r="BI8" s="115">
        <v>20000</v>
      </c>
      <c r="BJ8" s="116">
        <f>IFERROR(BI8/BE8,"-")</f>
        <v>3333.3333333333</v>
      </c>
      <c r="BK8" s="117">
        <v>1</v>
      </c>
      <c r="BL8" s="117"/>
      <c r="BM8" s="117">
        <v>1</v>
      </c>
      <c r="BN8" s="119">
        <v>2</v>
      </c>
      <c r="BO8" s="120">
        <f>IF(P8=0,"",IF(BN8=0,"",(BN8/P8)))</f>
        <v>0.15384615384615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0.076923076923077</v>
      </c>
      <c r="BY8" s="128">
        <v>1</v>
      </c>
      <c r="BZ8" s="129">
        <f>IFERROR(BY8/BW8,"-")</f>
        <v>1</v>
      </c>
      <c r="CA8" s="130">
        <v>44000</v>
      </c>
      <c r="CB8" s="131">
        <f>IFERROR(CA8/BW8,"-")</f>
        <v>44000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64000</v>
      </c>
      <c r="CQ8" s="141">
        <v>44000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125</v>
      </c>
      <c r="L9" s="81">
        <v>85</v>
      </c>
      <c r="M9" s="81">
        <v>39</v>
      </c>
      <c r="N9" s="91">
        <v>34</v>
      </c>
      <c r="O9" s="92">
        <v>0</v>
      </c>
      <c r="P9" s="93">
        <f>N9+O9</f>
        <v>34</v>
      </c>
      <c r="Q9" s="82">
        <f>IFERROR(P9/M9,"-")</f>
        <v>0.87179487179487</v>
      </c>
      <c r="R9" s="81">
        <v>6</v>
      </c>
      <c r="S9" s="81">
        <v>7</v>
      </c>
      <c r="T9" s="82">
        <f>IFERROR(S9/(O9+P9),"-")</f>
        <v>0.20588235294118</v>
      </c>
      <c r="U9" s="182"/>
      <c r="V9" s="84">
        <v>9</v>
      </c>
      <c r="W9" s="82">
        <f>IF(P9=0,"-",V9/P9)</f>
        <v>0.26470588235294</v>
      </c>
      <c r="X9" s="186">
        <v>436000</v>
      </c>
      <c r="Y9" s="187">
        <f>IFERROR(X9/P9,"-")</f>
        <v>12823.529411765</v>
      </c>
      <c r="Z9" s="187">
        <f>IFERROR(X9/V9,"-")</f>
        <v>48444.444444444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3</v>
      </c>
      <c r="AN9" s="101">
        <f>IF(P9=0,"",IF(AM9=0,"",(AM9/P9)))</f>
        <v>0.088235294117647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0.11764705882353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0.20588235294118</v>
      </c>
      <c r="BG9" s="112">
        <v>2</v>
      </c>
      <c r="BH9" s="114">
        <f>IFERROR(BG9/BE9,"-")</f>
        <v>0.28571428571429</v>
      </c>
      <c r="BI9" s="115">
        <v>6000</v>
      </c>
      <c r="BJ9" s="116">
        <f>IFERROR(BI9/BE9,"-")</f>
        <v>857.14285714286</v>
      </c>
      <c r="BK9" s="117">
        <v>2</v>
      </c>
      <c r="BL9" s="117"/>
      <c r="BM9" s="117"/>
      <c r="BN9" s="119">
        <v>14</v>
      </c>
      <c r="BO9" s="120">
        <f>IF(P9=0,"",IF(BN9=0,"",(BN9/P9)))</f>
        <v>0.41176470588235</v>
      </c>
      <c r="BP9" s="121">
        <v>4</v>
      </c>
      <c r="BQ9" s="122">
        <f>IFERROR(BP9/BN9,"-")</f>
        <v>0.28571428571429</v>
      </c>
      <c r="BR9" s="123">
        <v>142500</v>
      </c>
      <c r="BS9" s="124">
        <f>IFERROR(BR9/BN9,"-")</f>
        <v>10178.571428571</v>
      </c>
      <c r="BT9" s="125">
        <v>1</v>
      </c>
      <c r="BU9" s="125"/>
      <c r="BV9" s="125">
        <v>3</v>
      </c>
      <c r="BW9" s="126">
        <v>3</v>
      </c>
      <c r="BX9" s="127">
        <f>IF(P9=0,"",IF(BW9=0,"",(BW9/P9)))</f>
        <v>0.088235294117647</v>
      </c>
      <c r="BY9" s="128">
        <v>2</v>
      </c>
      <c r="BZ9" s="129">
        <f>IFERROR(BY9/BW9,"-")</f>
        <v>0.66666666666667</v>
      </c>
      <c r="CA9" s="130">
        <v>188000</v>
      </c>
      <c r="CB9" s="131">
        <f>IFERROR(CA9/BW9,"-")</f>
        <v>62666.666666667</v>
      </c>
      <c r="CC9" s="132">
        <v>1</v>
      </c>
      <c r="CD9" s="132"/>
      <c r="CE9" s="132">
        <v>1</v>
      </c>
      <c r="CF9" s="133">
        <v>3</v>
      </c>
      <c r="CG9" s="134">
        <f>IF(P9=0,"",IF(CF9=0,"",(CF9/P9)))</f>
        <v>0.088235294117647</v>
      </c>
      <c r="CH9" s="135">
        <v>3</v>
      </c>
      <c r="CI9" s="136">
        <f>IFERROR(CH9/CF9,"-")</f>
        <v>1</v>
      </c>
      <c r="CJ9" s="137">
        <v>265000</v>
      </c>
      <c r="CK9" s="138">
        <f>IFERROR(CJ9/CF9,"-")</f>
        <v>88333.333333333</v>
      </c>
      <c r="CL9" s="139"/>
      <c r="CM9" s="139"/>
      <c r="CN9" s="139">
        <v>3</v>
      </c>
      <c r="CO9" s="140">
        <v>9</v>
      </c>
      <c r="CP9" s="141">
        <v>436000</v>
      </c>
      <c r="CQ9" s="141">
        <v>185000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2.88</v>
      </c>
      <c r="B10" s="203" t="s">
        <v>76</v>
      </c>
      <c r="C10" s="203" t="s">
        <v>77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90" t="s">
        <v>74</v>
      </c>
      <c r="J10" s="188">
        <v>75000</v>
      </c>
      <c r="K10" s="81">
        <v>58</v>
      </c>
      <c r="L10" s="81">
        <v>0</v>
      </c>
      <c r="M10" s="81">
        <v>210</v>
      </c>
      <c r="N10" s="91">
        <v>28</v>
      </c>
      <c r="O10" s="92">
        <v>0</v>
      </c>
      <c r="P10" s="93">
        <f>N10+O10</f>
        <v>28</v>
      </c>
      <c r="Q10" s="82">
        <f>IFERROR(P10/M10,"-")</f>
        <v>0.13333333333333</v>
      </c>
      <c r="R10" s="81">
        <v>4</v>
      </c>
      <c r="S10" s="81">
        <v>6</v>
      </c>
      <c r="T10" s="82">
        <f>IFERROR(S10/(O10+P10),"-")</f>
        <v>0.21428571428571</v>
      </c>
      <c r="U10" s="182">
        <f>IFERROR(J10/SUM(P10:P11),"-")</f>
        <v>2027.027027027</v>
      </c>
      <c r="V10" s="84">
        <v>2</v>
      </c>
      <c r="W10" s="82">
        <f>IF(P10=0,"-",V10/P10)</f>
        <v>0.071428571428571</v>
      </c>
      <c r="X10" s="186">
        <v>8000</v>
      </c>
      <c r="Y10" s="187">
        <f>IFERROR(X10/P10,"-")</f>
        <v>285.71428571429</v>
      </c>
      <c r="Z10" s="187">
        <f>IFERROR(X10/V10,"-")</f>
        <v>4000</v>
      </c>
      <c r="AA10" s="188">
        <f>SUM(X10:X11)-SUM(J10:J11)</f>
        <v>141000</v>
      </c>
      <c r="AB10" s="85">
        <f>SUM(X10:X11)/SUM(J10:J11)</f>
        <v>2.88</v>
      </c>
      <c r="AC10" s="79"/>
      <c r="AD10" s="94">
        <v>2</v>
      </c>
      <c r="AE10" s="95">
        <f>IF(P10=0,"",IF(AD10=0,"",(AD10/P10)))</f>
        <v>0.071428571428571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0.071428571428571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2</v>
      </c>
      <c r="AW10" s="107">
        <f>IF(P10=0,"",IF(AV10=0,"",(AV10/P10)))</f>
        <v>0.071428571428571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8</v>
      </c>
      <c r="BF10" s="113">
        <f>IF(P10=0,"",IF(BE10=0,"",(BE10/P10)))</f>
        <v>0.28571428571429</v>
      </c>
      <c r="BG10" s="112">
        <v>1</v>
      </c>
      <c r="BH10" s="114">
        <f>IFERROR(BG10/BE10,"-")</f>
        <v>0.125</v>
      </c>
      <c r="BI10" s="115">
        <v>3000</v>
      </c>
      <c r="BJ10" s="116">
        <f>IFERROR(BI10/BE10,"-")</f>
        <v>375</v>
      </c>
      <c r="BK10" s="117">
        <v>1</v>
      </c>
      <c r="BL10" s="117"/>
      <c r="BM10" s="117"/>
      <c r="BN10" s="119">
        <v>6</v>
      </c>
      <c r="BO10" s="120">
        <f>IF(P10=0,"",IF(BN10=0,"",(BN10/P10)))</f>
        <v>0.21428571428571</v>
      </c>
      <c r="BP10" s="121">
        <v>1</v>
      </c>
      <c r="BQ10" s="122">
        <f>IFERROR(BP10/BN10,"-")</f>
        <v>0.16666666666667</v>
      </c>
      <c r="BR10" s="123">
        <v>5000</v>
      </c>
      <c r="BS10" s="124">
        <f>IFERROR(BR10/BN10,"-")</f>
        <v>833.33333333333</v>
      </c>
      <c r="BT10" s="125">
        <v>1</v>
      </c>
      <c r="BU10" s="125"/>
      <c r="BV10" s="125"/>
      <c r="BW10" s="126">
        <v>6</v>
      </c>
      <c r="BX10" s="127">
        <f>IF(P10=0,"",IF(BW10=0,"",(BW10/P10)))</f>
        <v>0.21428571428571</v>
      </c>
      <c r="BY10" s="128">
        <v>1</v>
      </c>
      <c r="BZ10" s="129">
        <f>IFERROR(BY10/BW10,"-")</f>
        <v>0.16666666666667</v>
      </c>
      <c r="CA10" s="130">
        <v>19000</v>
      </c>
      <c r="CB10" s="131">
        <f>IFERROR(CA10/BW10,"-")</f>
        <v>3166.6666666667</v>
      </c>
      <c r="CC10" s="132"/>
      <c r="CD10" s="132"/>
      <c r="CE10" s="132">
        <v>1</v>
      </c>
      <c r="CF10" s="133">
        <v>2</v>
      </c>
      <c r="CG10" s="134">
        <f>IF(P10=0,"",IF(CF10=0,"",(CF10/P10)))</f>
        <v>0.071428571428571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8000</v>
      </c>
      <c r="CQ10" s="141">
        <v>19000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89</v>
      </c>
      <c r="L11" s="81">
        <v>64</v>
      </c>
      <c r="M11" s="81">
        <v>17</v>
      </c>
      <c r="N11" s="91">
        <v>9</v>
      </c>
      <c r="O11" s="92">
        <v>0</v>
      </c>
      <c r="P11" s="93">
        <f>N11+O11</f>
        <v>9</v>
      </c>
      <c r="Q11" s="82">
        <f>IFERROR(P11/M11,"-")</f>
        <v>0.52941176470588</v>
      </c>
      <c r="R11" s="81">
        <v>2</v>
      </c>
      <c r="S11" s="81">
        <v>0</v>
      </c>
      <c r="T11" s="82">
        <f>IFERROR(S11/(O11+P11),"-")</f>
        <v>0</v>
      </c>
      <c r="U11" s="182"/>
      <c r="V11" s="84">
        <v>2</v>
      </c>
      <c r="W11" s="82">
        <f>IF(P11=0,"-",V11/P11)</f>
        <v>0.22222222222222</v>
      </c>
      <c r="X11" s="186">
        <v>208000</v>
      </c>
      <c r="Y11" s="187">
        <f>IFERROR(X11/P11,"-")</f>
        <v>23111.111111111</v>
      </c>
      <c r="Z11" s="187">
        <f>IFERROR(X11/V11,"-")</f>
        <v>104000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0.11111111111111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0.33333333333333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0.44444444444444</v>
      </c>
      <c r="BP11" s="121">
        <v>2</v>
      </c>
      <c r="BQ11" s="122">
        <f>IFERROR(BP11/BN11,"-")</f>
        <v>0.5</v>
      </c>
      <c r="BR11" s="123">
        <v>208000</v>
      </c>
      <c r="BS11" s="124">
        <f>IFERROR(BR11/BN11,"-")</f>
        <v>52000</v>
      </c>
      <c r="BT11" s="125">
        <v>1</v>
      </c>
      <c r="BU11" s="125"/>
      <c r="BV11" s="125">
        <v>1</v>
      </c>
      <c r="BW11" s="126">
        <v>1</v>
      </c>
      <c r="BX11" s="127">
        <f>IF(P11=0,"",IF(BW11=0,"",(BW11/P11)))</f>
        <v>0.11111111111111</v>
      </c>
      <c r="BY11" s="128">
        <v>1</v>
      </c>
      <c r="BZ11" s="129">
        <f>IFERROR(BY11/BW11,"-")</f>
        <v>1</v>
      </c>
      <c r="CA11" s="130">
        <v>49000</v>
      </c>
      <c r="CB11" s="131">
        <f>IFERROR(CA11/BW11,"-")</f>
        <v>49000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208000</v>
      </c>
      <c r="CQ11" s="141">
        <v>205000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3.3674418604651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215000</v>
      </c>
      <c r="K14" s="41">
        <f>SUM(K6:K13)</f>
        <v>329</v>
      </c>
      <c r="L14" s="41">
        <f>SUM(L6:L13)</f>
        <v>166</v>
      </c>
      <c r="M14" s="41">
        <f>SUM(M6:M13)</f>
        <v>344</v>
      </c>
      <c r="N14" s="41">
        <f>SUM(N6:N13)</f>
        <v>90</v>
      </c>
      <c r="O14" s="41">
        <f>SUM(O6:O13)</f>
        <v>0</v>
      </c>
      <c r="P14" s="41">
        <f>SUM(P6:P13)</f>
        <v>90</v>
      </c>
      <c r="Q14" s="42">
        <f>IFERROR(P14/M14,"-")</f>
        <v>0.26162790697674</v>
      </c>
      <c r="R14" s="78">
        <f>SUM(R6:R13)</f>
        <v>13</v>
      </c>
      <c r="S14" s="78">
        <f>SUM(S6:S13)</f>
        <v>14</v>
      </c>
      <c r="T14" s="42">
        <f>IFERROR(R14/P14,"-")</f>
        <v>0.14444444444444</v>
      </c>
      <c r="U14" s="184">
        <f>IFERROR(J14/P14,"-")</f>
        <v>2388.8888888889</v>
      </c>
      <c r="V14" s="44">
        <f>SUM(V6:V13)</f>
        <v>17</v>
      </c>
      <c r="W14" s="42">
        <f>IFERROR(V14/P14,"-")</f>
        <v>0.18888888888889</v>
      </c>
      <c r="X14" s="190">
        <f>SUM(X6:X13)</f>
        <v>724000</v>
      </c>
      <c r="Y14" s="190">
        <f>IFERROR(X14/P14,"-")</f>
        <v>8044.4444444444</v>
      </c>
      <c r="Z14" s="190">
        <f>IFERROR(X14/V14,"-")</f>
        <v>42588.235294118</v>
      </c>
      <c r="AA14" s="190">
        <f>X14-J14</f>
        <v>509000</v>
      </c>
      <c r="AB14" s="47">
        <f>X14/J14</f>
        <v>3.3674418604651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0.96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64</v>
      </c>
      <c r="G6" s="203" t="s">
        <v>88</v>
      </c>
      <c r="H6" s="90" t="s">
        <v>89</v>
      </c>
      <c r="I6" s="90" t="s">
        <v>90</v>
      </c>
      <c r="J6" s="188">
        <v>125000</v>
      </c>
      <c r="K6" s="81">
        <v>37</v>
      </c>
      <c r="L6" s="81">
        <v>0</v>
      </c>
      <c r="M6" s="81">
        <v>246</v>
      </c>
      <c r="N6" s="91">
        <v>26</v>
      </c>
      <c r="O6" s="92">
        <v>0</v>
      </c>
      <c r="P6" s="93">
        <f>N6+O6</f>
        <v>26</v>
      </c>
      <c r="Q6" s="82">
        <f>IFERROR(P6/M6,"-")</f>
        <v>0.10569105691057</v>
      </c>
      <c r="R6" s="81">
        <v>3</v>
      </c>
      <c r="S6" s="81">
        <v>9</v>
      </c>
      <c r="T6" s="82">
        <f>IFERROR(S6/(O6+P6),"-")</f>
        <v>0.34615384615385</v>
      </c>
      <c r="U6" s="182">
        <f>IFERROR(J6/SUM(P6:P7),"-")</f>
        <v>976.5625</v>
      </c>
      <c r="V6" s="84">
        <v>2</v>
      </c>
      <c r="W6" s="82">
        <f>IF(P6=0,"-",V6/P6)</f>
        <v>0.076923076923077</v>
      </c>
      <c r="X6" s="186">
        <v>18000</v>
      </c>
      <c r="Y6" s="187">
        <f>IFERROR(X6/P6,"-")</f>
        <v>692.30769230769</v>
      </c>
      <c r="Z6" s="187">
        <f>IFERROR(X6/V6,"-")</f>
        <v>9000</v>
      </c>
      <c r="AA6" s="188">
        <f>SUM(X6:X7)-SUM(J6:J7)</f>
        <v>-5000</v>
      </c>
      <c r="AB6" s="85">
        <f>SUM(X6:X7)/SUM(J6:J7)</f>
        <v>0.96</v>
      </c>
      <c r="AC6" s="79"/>
      <c r="AD6" s="94">
        <v>1</v>
      </c>
      <c r="AE6" s="95">
        <f>IF(P6=0,"",IF(AD6=0,"",(AD6/P6)))</f>
        <v>0.038461538461538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16</v>
      </c>
      <c r="AN6" s="101">
        <f>IF(P6=0,"",IF(AM6=0,"",(AM6/P6)))</f>
        <v>0.61538461538462</v>
      </c>
      <c r="AO6" s="100">
        <v>1</v>
      </c>
      <c r="AP6" s="102">
        <f>IFERROR(AP6/AM6,"-")</f>
        <v>0</v>
      </c>
      <c r="AQ6" s="103">
        <v>8000</v>
      </c>
      <c r="AR6" s="104">
        <f>IFERROR(AQ6/AM6,"-")</f>
        <v>500</v>
      </c>
      <c r="AS6" s="105"/>
      <c r="AT6" s="105">
        <v>1</v>
      </c>
      <c r="AU6" s="105"/>
      <c r="AV6" s="106">
        <v>1</v>
      </c>
      <c r="AW6" s="107">
        <f>IF(P6=0,"",IF(AV6=0,"",(AV6/P6)))</f>
        <v>0.038461538461538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0.15384615384615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0.076923076923077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0.076923076923077</v>
      </c>
      <c r="BY6" s="128">
        <v>1</v>
      </c>
      <c r="BZ6" s="129">
        <f>IFERROR(BY6/BW6,"-")</f>
        <v>0.5</v>
      </c>
      <c r="CA6" s="130">
        <v>10000</v>
      </c>
      <c r="CB6" s="131">
        <f>IFERROR(CA6/BW6,"-")</f>
        <v>5000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18000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309</v>
      </c>
      <c r="L7" s="81">
        <v>222</v>
      </c>
      <c r="M7" s="81">
        <v>260</v>
      </c>
      <c r="N7" s="91">
        <v>100</v>
      </c>
      <c r="O7" s="92">
        <v>2</v>
      </c>
      <c r="P7" s="93">
        <f>N7+O7</f>
        <v>102</v>
      </c>
      <c r="Q7" s="82">
        <f>IFERROR(P7/M7,"-")</f>
        <v>0.39230769230769</v>
      </c>
      <c r="R7" s="81">
        <v>3</v>
      </c>
      <c r="S7" s="81">
        <v>22</v>
      </c>
      <c r="T7" s="82">
        <f>IFERROR(S7/(O7+P7),"-")</f>
        <v>0.21153846153846</v>
      </c>
      <c r="U7" s="182"/>
      <c r="V7" s="84">
        <v>4</v>
      </c>
      <c r="W7" s="82">
        <f>IF(P7=0,"-",V7/P7)</f>
        <v>0.03921568627451</v>
      </c>
      <c r="X7" s="186">
        <v>102000</v>
      </c>
      <c r="Y7" s="187">
        <f>IFERROR(X7/P7,"-")</f>
        <v>1000</v>
      </c>
      <c r="Z7" s="187">
        <f>IFERROR(X7/V7,"-")</f>
        <v>25500</v>
      </c>
      <c r="AA7" s="188"/>
      <c r="AB7" s="85"/>
      <c r="AC7" s="79"/>
      <c r="AD7" s="94">
        <v>1</v>
      </c>
      <c r="AE7" s="95">
        <f>IF(P7=0,"",IF(AD7=0,"",(AD7/P7)))</f>
        <v>0.0098039215686275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36</v>
      </c>
      <c r="AN7" s="101">
        <f>IF(P7=0,"",IF(AM7=0,"",(AM7/P7)))</f>
        <v>0.35294117647059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12</v>
      </c>
      <c r="AW7" s="107">
        <f>IF(P7=0,"",IF(AV7=0,"",(AV7/P7)))</f>
        <v>0.11764705882353</v>
      </c>
      <c r="AX7" s="106">
        <v>2</v>
      </c>
      <c r="AY7" s="108">
        <f>IFERROR(AX7/AV7,"-")</f>
        <v>0.16666666666667</v>
      </c>
      <c r="AZ7" s="109">
        <v>13000</v>
      </c>
      <c r="BA7" s="110">
        <f>IFERROR(AZ7/AV7,"-")</f>
        <v>1083.3333333333</v>
      </c>
      <c r="BB7" s="111">
        <v>2</v>
      </c>
      <c r="BC7" s="111"/>
      <c r="BD7" s="111"/>
      <c r="BE7" s="112">
        <v>20</v>
      </c>
      <c r="BF7" s="113">
        <f>IF(P7=0,"",IF(BE7=0,"",(BE7/P7)))</f>
        <v>0.19607843137255</v>
      </c>
      <c r="BG7" s="112">
        <v>2</v>
      </c>
      <c r="BH7" s="114">
        <f>IFERROR(BG7/BE7,"-")</f>
        <v>0.1</v>
      </c>
      <c r="BI7" s="115">
        <v>31000</v>
      </c>
      <c r="BJ7" s="116">
        <f>IFERROR(BI7/BE7,"-")</f>
        <v>1550</v>
      </c>
      <c r="BK7" s="117"/>
      <c r="BL7" s="117">
        <v>1</v>
      </c>
      <c r="BM7" s="117">
        <v>1</v>
      </c>
      <c r="BN7" s="119">
        <v>27</v>
      </c>
      <c r="BO7" s="120">
        <f>IF(P7=0,"",IF(BN7=0,"",(BN7/P7)))</f>
        <v>0.26470588235294</v>
      </c>
      <c r="BP7" s="121">
        <v>3</v>
      </c>
      <c r="BQ7" s="122">
        <f>IFERROR(BP7/BN7,"-")</f>
        <v>0.11111111111111</v>
      </c>
      <c r="BR7" s="123">
        <v>50000</v>
      </c>
      <c r="BS7" s="124">
        <f>IFERROR(BR7/BN7,"-")</f>
        <v>1851.8518518519</v>
      </c>
      <c r="BT7" s="125">
        <v>2</v>
      </c>
      <c r="BU7" s="125"/>
      <c r="BV7" s="125">
        <v>1</v>
      </c>
      <c r="BW7" s="126">
        <v>5</v>
      </c>
      <c r="BX7" s="127">
        <f>IF(P7=0,"",IF(BW7=0,"",(BW7/P7)))</f>
        <v>0.049019607843137</v>
      </c>
      <c r="BY7" s="128">
        <v>1</v>
      </c>
      <c r="BZ7" s="129">
        <f>IFERROR(BY7/BW7,"-")</f>
        <v>0.2</v>
      </c>
      <c r="CA7" s="130">
        <v>5454000</v>
      </c>
      <c r="CB7" s="131">
        <f>IFERROR(CA7/BW7,"-")</f>
        <v>1090800</v>
      </c>
      <c r="CC7" s="132"/>
      <c r="CD7" s="132"/>
      <c r="CE7" s="132">
        <v>1</v>
      </c>
      <c r="CF7" s="133">
        <v>1</v>
      </c>
      <c r="CG7" s="134">
        <f>IF(P7=0,"",IF(CF7=0,"",(CF7/P7)))</f>
        <v>0.0098039215686275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4</v>
      </c>
      <c r="CP7" s="141">
        <v>102000</v>
      </c>
      <c r="CQ7" s="141">
        <v>5454000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0.96</v>
      </c>
      <c r="B10" s="39"/>
      <c r="C10" s="39"/>
      <c r="D10" s="39"/>
      <c r="E10" s="39"/>
      <c r="F10" s="39"/>
      <c r="G10" s="40" t="s">
        <v>92</v>
      </c>
      <c r="H10" s="40"/>
      <c r="I10" s="40"/>
      <c r="J10" s="190">
        <f>SUM(J6:J9)</f>
        <v>125000</v>
      </c>
      <c r="K10" s="41">
        <f>SUM(K6:K9)</f>
        <v>346</v>
      </c>
      <c r="L10" s="41">
        <f>SUM(L6:L9)</f>
        <v>222</v>
      </c>
      <c r="M10" s="41">
        <f>SUM(M6:M9)</f>
        <v>506</v>
      </c>
      <c r="N10" s="41">
        <f>SUM(N6:N9)</f>
        <v>126</v>
      </c>
      <c r="O10" s="41">
        <f>SUM(O6:O9)</f>
        <v>2</v>
      </c>
      <c r="P10" s="41">
        <f>SUM(P6:P9)</f>
        <v>128</v>
      </c>
      <c r="Q10" s="42">
        <f>IFERROR(P10/M10,"-")</f>
        <v>0.25296442687747</v>
      </c>
      <c r="R10" s="78">
        <f>SUM(R6:R9)</f>
        <v>6</v>
      </c>
      <c r="S10" s="78">
        <f>SUM(S6:S9)</f>
        <v>31</v>
      </c>
      <c r="T10" s="42">
        <f>IFERROR(R10/P10,"-")</f>
        <v>0.046875</v>
      </c>
      <c r="U10" s="184">
        <f>IFERROR(J10/P10,"-")</f>
        <v>976.5625</v>
      </c>
      <c r="V10" s="44">
        <f>SUM(V6:V9)</f>
        <v>6</v>
      </c>
      <c r="W10" s="42">
        <f>IFERROR(V10/P10,"-")</f>
        <v>0.046875</v>
      </c>
      <c r="X10" s="190">
        <f>SUM(X6:X9)</f>
        <v>120000</v>
      </c>
      <c r="Y10" s="190">
        <f>IFERROR(X10/P10,"-")</f>
        <v>937.5</v>
      </c>
      <c r="Z10" s="190">
        <f>IFERROR(X10/V10,"-")</f>
        <v>20000</v>
      </c>
      <c r="AA10" s="190">
        <f>X10-J10</f>
        <v>-5000</v>
      </c>
      <c r="AB10" s="47">
        <f>X10/J10</f>
        <v>0.96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