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<sst xmlns="http://schemas.openxmlformats.org/spreadsheetml/2006/main" uniqueCount="95">
  <si>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</si>
  <si>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</si>
  <si>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</si>
  <si>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</si>
  <si>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</si>
  <si>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</si>
  <si>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</si>
  <si>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</si>
  <si>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</si>
  <si>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</si>
  <si>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</si>
  <si>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</si>
  <si>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</si>
  <si>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</si>
  <si>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</si>
  <si>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</si>
  <si>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</si>
  <si>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</si>
  <si>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</si>
  <si>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</si>
  <si>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</si>
  <si>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</si>
  <si>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</si>
  <si>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</si>
  <si>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</si>
  <si>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</si>
  <si>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</si>
  <si>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</si>
  <si>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</si>
  <si>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</si>
  <si>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</si>
  <si>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</si>
  <si>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</si>
  <si>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</si>
  <si>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</si>
  <si>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</si>
  <si>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</si>
  <si>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</si>
  <si>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</si>
  <si>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</si>
  <si>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</si>
  <si>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</si>
  <si>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</si>
  <si>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</si>
  <si>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</si>
  <si>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</si>
  <si>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</si>
  <si>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</si>
  <si>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</si>
  <si>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</si>
  <si>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</si>
  <si>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</si>
  <si>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</si>
  <si>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</si>
  <si>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</si>
  <si>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</si>
  <si>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</si>
  <si>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</si>
  <si>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</si>
  <si>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</si>
  <si>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</si>
  <si>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ad674</t>
  </si>
  <si>
    <t>いろいろ</t>
  </si>
  <si>
    <t>企画枠高宮菜々子さんメインB</t>
  </si>
  <si>
    <t>lp01</t>
  </si>
  <si>
    <t>実話カタログ企画</t>
  </si>
  <si>
    <t>企画枠</t>
  </si>
  <si>
    <t>11月01日(日)</t>
  </si>
  <si>
    <t>ad675</t>
  </si>
  <si>
    <t>空電</t>
  </si>
  <si>
    <t>ad672</t>
  </si>
  <si>
    <t>日本ジャーナル出版</t>
  </si>
  <si>
    <t>1P記事_求む！中高年男性版_ヘスティア</t>
  </si>
  <si>
    <t>週刊実話増刊「実話ザ・タブー」</t>
  </si>
  <si>
    <t>表4</t>
  </si>
  <si>
    <t>11月25日(水)</t>
  </si>
  <si>
    <t>ad673</t>
  </si>
  <si>
    <t>ad676</t>
  </si>
  <si>
    <t>大洋図書</t>
  </si>
  <si>
    <t>2P_対談風原稿_ヘスティア</t>
  </si>
  <si>
    <t>別冊ラヴァーズ</t>
  </si>
  <si>
    <t>1C2P</t>
  </si>
  <si>
    <t>11月27日(金)</t>
  </si>
  <si>
    <t>ad677</t>
  </si>
  <si>
    <t>雑誌 TOTAL</t>
  </si>
  <si>
    <t>●DVD 広告</t>
  </si>
  <si>
    <t>pa545</t>
  </si>
  <si>
    <t>楽楽出版</t>
  </si>
  <si>
    <t>DVD漫画きよし</t>
  </si>
  <si>
    <t>毎月売</t>
  </si>
  <si>
    <t>EXCITING MAX!SPECIAL</t>
  </si>
  <si>
    <t>DVD袋裏1C+DVDコンテンツ枠</t>
  </si>
  <si>
    <t>11月11日(水)</t>
  </si>
  <si>
    <t>pa546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</si>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</sst>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225000</v>
      </c>
      <c r="E6" s="81">
        <v>363</v>
      </c>
      <c r="F6" s="81">
        <v>179</v>
      </c>
      <c r="G6" s="81">
        <v>305</v>
      </c>
      <c r="H6" s="91">
        <v>72</v>
      </c>
      <c r="I6" s="92">
        <v>0</v>
      </c>
      <c r="J6" s="145">
        <f>H6+I6</f>
        <v>72</v>
      </c>
      <c r="K6" s="82">
        <f>IFERROR(J6/G6,"-")</f>
        <v>0.23606557377049</v>
      </c>
      <c r="L6" s="81">
        <v>12</v>
      </c>
      <c r="M6" s="81">
        <v>10</v>
      </c>
      <c r="N6" s="82">
        <f>IFERROR(L6/J6,"-")</f>
        <v>0.16666666666667</v>
      </c>
      <c r="O6" s="83">
        <f>IFERROR(D6/J6,"-")</f>
        <v>3125</v>
      </c>
      <c r="P6" s="84">
        <v>14</v>
      </c>
      <c r="Q6" s="82">
        <f>IFERROR(P6/J6,"-")</f>
        <v>0.19444444444444</v>
      </c>
      <c r="R6" s="200">
        <v>1778000</v>
      </c>
      <c r="S6" s="201">
        <f>IFERROR(R6/J6,"-")</f>
        <v>24694.444444444</v>
      </c>
      <c r="T6" s="201">
        <f>IFERROR(R6/P6,"-")</f>
        <v>127000</v>
      </c>
      <c r="U6" s="195">
        <f>IFERROR(R6-D6,"-")</f>
        <v>1553000</v>
      </c>
      <c r="V6" s="85">
        <f>R6/D6</f>
        <v>7.9022222222222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185000</v>
      </c>
      <c r="E7" s="81">
        <v>347</v>
      </c>
      <c r="F7" s="81">
        <v>252</v>
      </c>
      <c r="G7" s="81">
        <v>341</v>
      </c>
      <c r="H7" s="91">
        <v>94</v>
      </c>
      <c r="I7" s="92">
        <v>2</v>
      </c>
      <c r="J7" s="145">
        <f>H7+I7</f>
        <v>96</v>
      </c>
      <c r="K7" s="82">
        <f>IFERROR(J7/G7,"-")</f>
        <v>0.28152492668622</v>
      </c>
      <c r="L7" s="81">
        <v>2</v>
      </c>
      <c r="M7" s="81">
        <v>19</v>
      </c>
      <c r="N7" s="82">
        <f>IFERROR(L7/J7,"-")</f>
        <v>0.020833333333333</v>
      </c>
      <c r="O7" s="83">
        <f>IFERROR(D7/J7,"-")</f>
        <v>1927.0833333333</v>
      </c>
      <c r="P7" s="84">
        <v>3</v>
      </c>
      <c r="Q7" s="82">
        <f>IFERROR(P7/J7,"-")</f>
        <v>0.03125</v>
      </c>
      <c r="R7" s="200">
        <v>475000</v>
      </c>
      <c r="S7" s="201">
        <f>IFERROR(R7/J7,"-")</f>
        <v>4947.9166666667</v>
      </c>
      <c r="T7" s="201">
        <f>IFERROR(R7/P7,"-")</f>
        <v>158333.33333333</v>
      </c>
      <c r="U7" s="195">
        <f>IFERROR(R7-D7,"-")</f>
        <v>290000</v>
      </c>
      <c r="V7" s="85">
        <f>R7/D7</f>
        <v>2.5675675675676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410000</v>
      </c>
      <c r="E10" s="41">
        <f>SUM(E6:E8)</f>
        <v>710</v>
      </c>
      <c r="F10" s="41">
        <f>SUM(F6:F8)</f>
        <v>431</v>
      </c>
      <c r="G10" s="41">
        <f>SUM(G6:G8)</f>
        <v>646</v>
      </c>
      <c r="H10" s="41">
        <f>SUM(H6:H8)</f>
        <v>166</v>
      </c>
      <c r="I10" s="41">
        <f>SUM(I6:I8)</f>
        <v>2</v>
      </c>
      <c r="J10" s="41">
        <f>SUM(J6:J8)</f>
        <v>168</v>
      </c>
      <c r="K10" s="42">
        <f>IFERROR(J10/G10,"-")</f>
        <v>0.26006191950464</v>
      </c>
      <c r="L10" s="78">
        <f>SUM(L6:L8)</f>
        <v>14</v>
      </c>
      <c r="M10" s="78">
        <f>SUM(M6:M8)</f>
        <v>29</v>
      </c>
      <c r="N10" s="42">
        <f>IFERROR(L10/J10,"-")</f>
        <v>0.083333333333333</v>
      </c>
      <c r="O10" s="43">
        <f>IFERROR(D10/J10,"-")</f>
        <v>2440.4761904762</v>
      </c>
      <c r="P10" s="44">
        <f>SUM(P6:P8)</f>
        <v>17</v>
      </c>
      <c r="Q10" s="42">
        <f>IFERROR(P10/J10,"-")</f>
        <v>0.10119047619048</v>
      </c>
      <c r="R10" s="45">
        <f>SUM(R6:R8)</f>
        <v>2253000</v>
      </c>
      <c r="S10" s="45">
        <f>IFERROR(R10/J10,"-")</f>
        <v>13410.714285714</v>
      </c>
      <c r="T10" s="45">
        <f>IFERROR(R10/P10,"-")</f>
        <v>132529.41176471</v>
      </c>
      <c r="U10" s="46">
        <f>SUM(U6:U8)</f>
        <v>1843000</v>
      </c>
      <c r="V10" s="47">
        <f>IFERROR(R10/D10,"-")</f>
        <v>5.4951219512195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7.4166666666667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204" t="s">
        <v>67</v>
      </c>
      <c r="J6" s="188">
        <v>60000</v>
      </c>
      <c r="K6" s="81">
        <v>46</v>
      </c>
      <c r="L6" s="81">
        <v>0</v>
      </c>
      <c r="M6" s="81">
        <v>137</v>
      </c>
      <c r="N6" s="91">
        <v>20</v>
      </c>
      <c r="O6" s="92">
        <v>0</v>
      </c>
      <c r="P6" s="93">
        <f>N6+O6</f>
        <v>20</v>
      </c>
      <c r="Q6" s="82">
        <f>IFERROR(P6/M6,"-")</f>
        <v>0.14598540145985</v>
      </c>
      <c r="R6" s="81">
        <v>4</v>
      </c>
      <c r="S6" s="81">
        <v>3</v>
      </c>
      <c r="T6" s="82">
        <f>IFERROR(S6/(O6+P6),"-")</f>
        <v>0.15</v>
      </c>
      <c r="U6" s="182">
        <f>IFERROR(J6/SUM(P6:P7),"-")</f>
        <v>1363.6363636364</v>
      </c>
      <c r="V6" s="84">
        <v>2</v>
      </c>
      <c r="W6" s="82">
        <f>IF(P6=0,"-",V6/P6)</f>
        <v>0.1</v>
      </c>
      <c r="X6" s="186">
        <v>25000</v>
      </c>
      <c r="Y6" s="187">
        <f>IFERROR(X6/P6,"-")</f>
        <v>1250</v>
      </c>
      <c r="Z6" s="187">
        <f>IFERROR(X6/V6,"-")</f>
        <v>12500</v>
      </c>
      <c r="AA6" s="188">
        <f>SUM(X6:X7)-SUM(J6:J7)</f>
        <v>385000</v>
      </c>
      <c r="AB6" s="85">
        <f>SUM(X6:X7)/SUM(J6:J7)</f>
        <v>7.4166666666667</v>
      </c>
      <c r="AC6" s="79"/>
      <c r="AD6" s="94">
        <v>1</v>
      </c>
      <c r="AE6" s="95">
        <f>IF(P6=0,"",IF(AD6=0,"",(AD6/P6)))</f>
        <v>0.05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8</v>
      </c>
      <c r="AN6" s="101">
        <f>IF(P6=0,"",IF(AM6=0,"",(AM6/P6)))</f>
        <v>0.4</v>
      </c>
      <c r="AO6" s="100">
        <v>1</v>
      </c>
      <c r="AP6" s="102">
        <f>IFERROR(AP6/AM6,"-")</f>
        <v>0</v>
      </c>
      <c r="AQ6" s="103">
        <v>5000</v>
      </c>
      <c r="AR6" s="104">
        <f>IFERROR(AQ6/AM6,"-")</f>
        <v>625</v>
      </c>
      <c r="AS6" s="105">
        <v>1</v>
      </c>
      <c r="AT6" s="105"/>
      <c r="AU6" s="105"/>
      <c r="AV6" s="106">
        <v>3</v>
      </c>
      <c r="AW6" s="107">
        <f>IF(P6=0,"",IF(AV6=0,"",(AV6/P6)))</f>
        <v>0.15</v>
      </c>
      <c r="AX6" s="106">
        <v>1</v>
      </c>
      <c r="AY6" s="108">
        <f>IFERROR(AX6/AV6,"-")</f>
        <v>0.33333333333333</v>
      </c>
      <c r="AZ6" s="109">
        <v>10000</v>
      </c>
      <c r="BA6" s="110">
        <f>IFERROR(AZ6/AV6,"-")</f>
        <v>3333.3333333333</v>
      </c>
      <c r="BB6" s="111">
        <v>1</v>
      </c>
      <c r="BC6" s="111"/>
      <c r="BD6" s="111"/>
      <c r="BE6" s="112">
        <v>5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0.05</v>
      </c>
      <c r="BP6" s="121">
        <v>1</v>
      </c>
      <c r="BQ6" s="122">
        <f>IFERROR(BP6/BN6,"-")</f>
        <v>1</v>
      </c>
      <c r="BR6" s="123">
        <v>15000</v>
      </c>
      <c r="BS6" s="124">
        <f>IFERROR(BR6/BN6,"-")</f>
        <v>15000</v>
      </c>
      <c r="BT6" s="125"/>
      <c r="BU6" s="125">
        <v>1</v>
      </c>
      <c r="BV6" s="125"/>
      <c r="BW6" s="126">
        <v>2</v>
      </c>
      <c r="BX6" s="127">
        <f>IF(P6=0,"",IF(BW6=0,"",(BW6/P6)))</f>
        <v>0.1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25000</v>
      </c>
      <c r="CQ6" s="141">
        <v>15000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191</v>
      </c>
      <c r="L7" s="81">
        <v>106</v>
      </c>
      <c r="M7" s="81">
        <v>42</v>
      </c>
      <c r="N7" s="91">
        <v>24</v>
      </c>
      <c r="O7" s="92">
        <v>0</v>
      </c>
      <c r="P7" s="93">
        <f>N7+O7</f>
        <v>24</v>
      </c>
      <c r="Q7" s="82">
        <f>IFERROR(P7/M7,"-")</f>
        <v>0.57142857142857</v>
      </c>
      <c r="R7" s="81">
        <v>2</v>
      </c>
      <c r="S7" s="81">
        <v>2</v>
      </c>
      <c r="T7" s="82">
        <f>IFERROR(S7/(O7+P7),"-")</f>
        <v>0.083333333333333</v>
      </c>
      <c r="U7" s="182"/>
      <c r="V7" s="84">
        <v>5</v>
      </c>
      <c r="W7" s="82">
        <f>IF(P7=0,"-",V7/P7)</f>
        <v>0.20833333333333</v>
      </c>
      <c r="X7" s="186">
        <v>420000</v>
      </c>
      <c r="Y7" s="187">
        <f>IFERROR(X7/P7,"-")</f>
        <v>17500</v>
      </c>
      <c r="Z7" s="187">
        <f>IFERROR(X7/V7,"-")</f>
        <v>84000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0.083333333333333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3</v>
      </c>
      <c r="AW7" s="107">
        <f>IF(P7=0,"",IF(AV7=0,"",(AV7/P7)))</f>
        <v>0.125</v>
      </c>
      <c r="AX7" s="106">
        <v>1</v>
      </c>
      <c r="AY7" s="108">
        <f>IFERROR(AX7/AV7,"-")</f>
        <v>0.33333333333333</v>
      </c>
      <c r="AZ7" s="109">
        <v>3000</v>
      </c>
      <c r="BA7" s="110">
        <f>IFERROR(AZ7/AV7,"-")</f>
        <v>1000</v>
      </c>
      <c r="BB7" s="111">
        <v>1</v>
      </c>
      <c r="BC7" s="111"/>
      <c r="BD7" s="111"/>
      <c r="BE7" s="112">
        <v>7</v>
      </c>
      <c r="BF7" s="113">
        <f>IF(P7=0,"",IF(BE7=0,"",(BE7/P7)))</f>
        <v>0.29166666666667</v>
      </c>
      <c r="BG7" s="112">
        <v>1</v>
      </c>
      <c r="BH7" s="114">
        <f>IFERROR(BG7/BE7,"-")</f>
        <v>0.14285714285714</v>
      </c>
      <c r="BI7" s="115">
        <v>18000</v>
      </c>
      <c r="BJ7" s="116">
        <f>IFERROR(BI7/BE7,"-")</f>
        <v>2571.4285714286</v>
      </c>
      <c r="BK7" s="117"/>
      <c r="BL7" s="117"/>
      <c r="BM7" s="117">
        <v>1</v>
      </c>
      <c r="BN7" s="119">
        <v>7</v>
      </c>
      <c r="BO7" s="120">
        <f>IF(P7=0,"",IF(BN7=0,"",(BN7/P7)))</f>
        <v>0.29166666666667</v>
      </c>
      <c r="BP7" s="121">
        <v>1</v>
      </c>
      <c r="BQ7" s="122">
        <f>IFERROR(BP7/BN7,"-")</f>
        <v>0.14285714285714</v>
      </c>
      <c r="BR7" s="123">
        <v>31000</v>
      </c>
      <c r="BS7" s="124">
        <f>IFERROR(BR7/BN7,"-")</f>
        <v>4428.5714285714</v>
      </c>
      <c r="BT7" s="125"/>
      <c r="BU7" s="125"/>
      <c r="BV7" s="125">
        <v>1</v>
      </c>
      <c r="BW7" s="126">
        <v>3</v>
      </c>
      <c r="BX7" s="127">
        <f>IF(P7=0,"",IF(BW7=0,"",(BW7/P7)))</f>
        <v>0.125</v>
      </c>
      <c r="BY7" s="128">
        <v>2</v>
      </c>
      <c r="BZ7" s="129">
        <f>IFERROR(BY7/BW7,"-")</f>
        <v>0.66666666666667</v>
      </c>
      <c r="CA7" s="130">
        <v>368000</v>
      </c>
      <c r="CB7" s="131">
        <f>IFERROR(CA7/BW7,"-")</f>
        <v>122666.66666667</v>
      </c>
      <c r="CC7" s="132"/>
      <c r="CD7" s="132">
        <v>1</v>
      </c>
      <c r="CE7" s="132">
        <v>1</v>
      </c>
      <c r="CF7" s="133">
        <v>2</v>
      </c>
      <c r="CG7" s="134">
        <f>IF(P7=0,"",IF(CF7=0,"",(CF7/P7)))</f>
        <v>0.083333333333333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5</v>
      </c>
      <c r="CP7" s="141">
        <v>420000</v>
      </c>
      <c r="CQ7" s="141">
        <v>360000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9.448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125000</v>
      </c>
      <c r="K8" s="81">
        <v>7</v>
      </c>
      <c r="L8" s="81">
        <v>0</v>
      </c>
      <c r="M8" s="81">
        <v>49</v>
      </c>
      <c r="N8" s="91">
        <v>3</v>
      </c>
      <c r="O8" s="92">
        <v>0</v>
      </c>
      <c r="P8" s="93">
        <f>N8+O8</f>
        <v>3</v>
      </c>
      <c r="Q8" s="82">
        <f>IFERROR(P8/M8,"-")</f>
        <v>0.061224489795918</v>
      </c>
      <c r="R8" s="81">
        <v>0</v>
      </c>
      <c r="S8" s="81">
        <v>1</v>
      </c>
      <c r="T8" s="82">
        <f>IFERROR(S8/(O8+P8),"-")</f>
        <v>0.33333333333333</v>
      </c>
      <c r="U8" s="182">
        <f>IFERROR(J8/SUM(P8:P9),"-")</f>
        <v>9615.3846153846</v>
      </c>
      <c r="V8" s="84">
        <v>1</v>
      </c>
      <c r="W8" s="82">
        <f>IF(P8=0,"-",V8/P8)</f>
        <v>0.33333333333333</v>
      </c>
      <c r="X8" s="186">
        <v>65000</v>
      </c>
      <c r="Y8" s="187">
        <f>IFERROR(X8/P8,"-")</f>
        <v>21666.666666667</v>
      </c>
      <c r="Z8" s="187">
        <f>IFERROR(X8/V8,"-")</f>
        <v>65000</v>
      </c>
      <c r="AA8" s="188">
        <f>SUM(X8:X9)-SUM(J8:J9)</f>
        <v>1056000</v>
      </c>
      <c r="AB8" s="85">
        <f>SUM(X8:X9)/SUM(J8:J9)</f>
        <v>9.448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0.33333333333333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0.33333333333333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0.33333333333333</v>
      </c>
      <c r="CH8" s="135">
        <v>1</v>
      </c>
      <c r="CI8" s="136">
        <f>IFERROR(CH8/CF8,"-")</f>
        <v>1</v>
      </c>
      <c r="CJ8" s="137">
        <v>65000</v>
      </c>
      <c r="CK8" s="138">
        <f>IFERROR(CJ8/CF8,"-")</f>
        <v>65000</v>
      </c>
      <c r="CL8" s="139"/>
      <c r="CM8" s="139"/>
      <c r="CN8" s="139">
        <v>1</v>
      </c>
      <c r="CO8" s="140">
        <v>1</v>
      </c>
      <c r="CP8" s="141">
        <v>65000</v>
      </c>
      <c r="CQ8" s="141">
        <v>65000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54</v>
      </c>
      <c r="L9" s="81">
        <v>38</v>
      </c>
      <c r="M9" s="81">
        <v>13</v>
      </c>
      <c r="N9" s="91">
        <v>10</v>
      </c>
      <c r="O9" s="92">
        <v>0</v>
      </c>
      <c r="P9" s="93">
        <f>N9+O9</f>
        <v>10</v>
      </c>
      <c r="Q9" s="82">
        <f>IFERROR(P9/M9,"-")</f>
        <v>0.76923076923077</v>
      </c>
      <c r="R9" s="81">
        <v>3</v>
      </c>
      <c r="S9" s="81">
        <v>1</v>
      </c>
      <c r="T9" s="82">
        <f>IFERROR(S9/(O9+P9),"-")</f>
        <v>0.1</v>
      </c>
      <c r="U9" s="182"/>
      <c r="V9" s="84">
        <v>4</v>
      </c>
      <c r="W9" s="82">
        <f>IF(P9=0,"-",V9/P9)</f>
        <v>0.4</v>
      </c>
      <c r="X9" s="186">
        <v>1116000</v>
      </c>
      <c r="Y9" s="187">
        <f>IFERROR(X9/P9,"-")</f>
        <v>111600</v>
      </c>
      <c r="Z9" s="187">
        <f>IFERROR(X9/V9,"-")</f>
        <v>279000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0.2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0.1</v>
      </c>
      <c r="BP9" s="121">
        <v>1</v>
      </c>
      <c r="BQ9" s="122">
        <f>IFERROR(BP9/BN9,"-")</f>
        <v>1</v>
      </c>
      <c r="BR9" s="123">
        <v>8000</v>
      </c>
      <c r="BS9" s="124">
        <f>IFERROR(BR9/BN9,"-")</f>
        <v>8000</v>
      </c>
      <c r="BT9" s="125"/>
      <c r="BU9" s="125">
        <v>1</v>
      </c>
      <c r="BV9" s="125"/>
      <c r="BW9" s="126">
        <v>6</v>
      </c>
      <c r="BX9" s="127">
        <f>IF(P9=0,"",IF(BW9=0,"",(BW9/P9)))</f>
        <v>0.6</v>
      </c>
      <c r="BY9" s="128">
        <v>2</v>
      </c>
      <c r="BZ9" s="129">
        <f>IFERROR(BY9/BW9,"-")</f>
        <v>0.33333333333333</v>
      </c>
      <c r="CA9" s="130">
        <v>396000</v>
      </c>
      <c r="CB9" s="131">
        <f>IFERROR(CA9/BW9,"-")</f>
        <v>66000</v>
      </c>
      <c r="CC9" s="132"/>
      <c r="CD9" s="132">
        <v>1</v>
      </c>
      <c r="CE9" s="132">
        <v>1</v>
      </c>
      <c r="CF9" s="133">
        <v>1</v>
      </c>
      <c r="CG9" s="134">
        <f>IF(P9=0,"",IF(CF9=0,"",(CF9/P9)))</f>
        <v>0.1</v>
      </c>
      <c r="CH9" s="135">
        <v>1</v>
      </c>
      <c r="CI9" s="136">
        <f>IFERROR(CH9/CF9,"-")</f>
        <v>1</v>
      </c>
      <c r="CJ9" s="137">
        <v>712000</v>
      </c>
      <c r="CK9" s="138">
        <f>IFERROR(CJ9/CF9,"-")</f>
        <v>712000</v>
      </c>
      <c r="CL9" s="139"/>
      <c r="CM9" s="139"/>
      <c r="CN9" s="139">
        <v>1</v>
      </c>
      <c r="CO9" s="140">
        <v>4</v>
      </c>
      <c r="CP9" s="141">
        <v>1116000</v>
      </c>
      <c r="CQ9" s="141">
        <v>712000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3.8</v>
      </c>
      <c r="B10" s="203" t="s">
        <v>77</v>
      </c>
      <c r="C10" s="203" t="s">
        <v>78</v>
      </c>
      <c r="D10" s="203" t="s">
        <v>79</v>
      </c>
      <c r="E10" s="203"/>
      <c r="F10" s="203" t="s">
        <v>64</v>
      </c>
      <c r="G10" s="203" t="s">
        <v>80</v>
      </c>
      <c r="H10" s="90" t="s">
        <v>81</v>
      </c>
      <c r="I10" s="90" t="s">
        <v>82</v>
      </c>
      <c r="J10" s="188">
        <v>40000</v>
      </c>
      <c r="K10" s="81">
        <v>15</v>
      </c>
      <c r="L10" s="81">
        <v>0</v>
      </c>
      <c r="M10" s="81">
        <v>44</v>
      </c>
      <c r="N10" s="91">
        <v>7</v>
      </c>
      <c r="O10" s="92">
        <v>0</v>
      </c>
      <c r="P10" s="93">
        <f>N10+O10</f>
        <v>7</v>
      </c>
      <c r="Q10" s="82">
        <f>IFERROR(P10/M10,"-")</f>
        <v>0.15909090909091</v>
      </c>
      <c r="R10" s="81">
        <v>1</v>
      </c>
      <c r="S10" s="81">
        <v>1</v>
      </c>
      <c r="T10" s="82">
        <f>IFERROR(S10/(O10+P10),"-")</f>
        <v>0.14285714285714</v>
      </c>
      <c r="U10" s="182">
        <f>IFERROR(J10/SUM(P10:P11),"-")</f>
        <v>2666.6666666667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112000</v>
      </c>
      <c r="AB10" s="85">
        <f>SUM(X10:X11)/SUM(J10:J11)</f>
        <v>3.8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0.14285714285714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3</v>
      </c>
      <c r="BF10" s="113">
        <f>IF(P10=0,"",IF(BE10=0,"",(BE10/P10)))</f>
        <v>0.42857142857143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3</v>
      </c>
      <c r="BO10" s="120">
        <f>IF(P10=0,"",IF(BN10=0,"",(BN10/P10)))</f>
        <v>0.42857142857143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83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50</v>
      </c>
      <c r="L11" s="81">
        <v>35</v>
      </c>
      <c r="M11" s="81">
        <v>20</v>
      </c>
      <c r="N11" s="91">
        <v>8</v>
      </c>
      <c r="O11" s="92">
        <v>0</v>
      </c>
      <c r="P11" s="93">
        <f>N11+O11</f>
        <v>8</v>
      </c>
      <c r="Q11" s="82">
        <f>IFERROR(P11/M11,"-")</f>
        <v>0.4</v>
      </c>
      <c r="R11" s="81">
        <v>2</v>
      </c>
      <c r="S11" s="81">
        <v>2</v>
      </c>
      <c r="T11" s="82">
        <f>IFERROR(S11/(O11+P11),"-")</f>
        <v>0.25</v>
      </c>
      <c r="U11" s="182"/>
      <c r="V11" s="84">
        <v>2</v>
      </c>
      <c r="W11" s="82">
        <f>IF(P11=0,"-",V11/P11)</f>
        <v>0.25</v>
      </c>
      <c r="X11" s="186">
        <v>152000</v>
      </c>
      <c r="Y11" s="187">
        <f>IFERROR(X11/P11,"-")</f>
        <v>19000</v>
      </c>
      <c r="Z11" s="187">
        <f>IFERROR(X11/V11,"-")</f>
        <v>76000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0.125</v>
      </c>
      <c r="BG11" s="112">
        <v>1</v>
      </c>
      <c r="BH11" s="114">
        <f>IFERROR(BG11/BE11,"-")</f>
        <v>1</v>
      </c>
      <c r="BI11" s="115">
        <v>3000</v>
      </c>
      <c r="BJ11" s="116">
        <f>IFERROR(BI11/BE11,"-")</f>
        <v>3000</v>
      </c>
      <c r="BK11" s="117">
        <v>1</v>
      </c>
      <c r="BL11" s="117"/>
      <c r="BM11" s="117"/>
      <c r="BN11" s="119">
        <v>6</v>
      </c>
      <c r="BO11" s="120">
        <f>IF(P11=0,"",IF(BN11=0,"",(BN11/P11)))</f>
        <v>0.75</v>
      </c>
      <c r="BP11" s="121">
        <v>2</v>
      </c>
      <c r="BQ11" s="122">
        <f>IFERROR(BP11/BN11,"-")</f>
        <v>0.33333333333333</v>
      </c>
      <c r="BR11" s="123">
        <v>162000</v>
      </c>
      <c r="BS11" s="124">
        <f>IFERROR(BR11/BN11,"-")</f>
        <v>27000</v>
      </c>
      <c r="BT11" s="125"/>
      <c r="BU11" s="125"/>
      <c r="BV11" s="125">
        <v>2</v>
      </c>
      <c r="BW11" s="126">
        <v>1</v>
      </c>
      <c r="BX11" s="127">
        <f>IF(P11=0,"",IF(BW11=0,"",(BW11/P11)))</f>
        <v>0.125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152000</v>
      </c>
      <c r="CQ11" s="141">
        <v>149000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7.9022222222222</v>
      </c>
      <c r="B14" s="39"/>
      <c r="C14" s="39"/>
      <c r="D14" s="39"/>
      <c r="E14" s="39"/>
      <c r="F14" s="39"/>
      <c r="G14" s="40" t="s">
        <v>84</v>
      </c>
      <c r="H14" s="40"/>
      <c r="I14" s="40"/>
      <c r="J14" s="190">
        <f>SUM(J6:J13)</f>
        <v>225000</v>
      </c>
      <c r="K14" s="41">
        <f>SUM(K6:K13)</f>
        <v>363</v>
      </c>
      <c r="L14" s="41">
        <f>SUM(L6:L13)</f>
        <v>179</v>
      </c>
      <c r="M14" s="41">
        <f>SUM(M6:M13)</f>
        <v>305</v>
      </c>
      <c r="N14" s="41">
        <f>SUM(N6:N13)</f>
        <v>72</v>
      </c>
      <c r="O14" s="41">
        <f>SUM(O6:O13)</f>
        <v>0</v>
      </c>
      <c r="P14" s="41">
        <f>SUM(P6:P13)</f>
        <v>72</v>
      </c>
      <c r="Q14" s="42">
        <f>IFERROR(P14/M14,"-")</f>
        <v>0.23606557377049</v>
      </c>
      <c r="R14" s="78">
        <f>SUM(R6:R13)</f>
        <v>12</v>
      </c>
      <c r="S14" s="78">
        <f>SUM(S6:S13)</f>
        <v>10</v>
      </c>
      <c r="T14" s="42">
        <f>IFERROR(R14/P14,"-")</f>
        <v>0.16666666666667</v>
      </c>
      <c r="U14" s="184">
        <f>IFERROR(J14/P14,"-")</f>
        <v>3125</v>
      </c>
      <c r="V14" s="44">
        <f>SUM(V6:V13)</f>
        <v>14</v>
      </c>
      <c r="W14" s="42">
        <f>IFERROR(V14/P14,"-")</f>
        <v>0.19444444444444</v>
      </c>
      <c r="X14" s="190">
        <f>SUM(X6:X13)</f>
        <v>1778000</v>
      </c>
      <c r="Y14" s="190">
        <f>IFERROR(X14/P14,"-")</f>
        <v>24694.444444444</v>
      </c>
      <c r="Z14" s="190">
        <f>IFERROR(X14/V14,"-")</f>
        <v>127000</v>
      </c>
      <c r="AA14" s="190">
        <f>X14-J14</f>
        <v>1553000</v>
      </c>
      <c r="AB14" s="47">
        <f>X14/J14</f>
        <v>7.9022222222222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85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2.5675675675676</v>
      </c>
      <c r="B6" s="203" t="s">
        <v>86</v>
      </c>
      <c r="C6" s="203" t="s">
        <v>87</v>
      </c>
      <c r="D6" s="203" t="s">
        <v>88</v>
      </c>
      <c r="E6" s="203" t="s">
        <v>89</v>
      </c>
      <c r="F6" s="203" t="s">
        <v>64</v>
      </c>
      <c r="G6" s="203" t="s">
        <v>90</v>
      </c>
      <c r="H6" s="90" t="s">
        <v>91</v>
      </c>
      <c r="I6" s="90" t="s">
        <v>92</v>
      </c>
      <c r="J6" s="188">
        <v>185000</v>
      </c>
      <c r="K6" s="81">
        <v>17</v>
      </c>
      <c r="L6" s="81">
        <v>0</v>
      </c>
      <c r="M6" s="81">
        <v>164</v>
      </c>
      <c r="N6" s="91">
        <v>8</v>
      </c>
      <c r="O6" s="92">
        <v>0</v>
      </c>
      <c r="P6" s="93">
        <f>N6+O6</f>
        <v>8</v>
      </c>
      <c r="Q6" s="82">
        <f>IFERROR(P6/M6,"-")</f>
        <v>0.048780487804878</v>
      </c>
      <c r="R6" s="81">
        <v>0</v>
      </c>
      <c r="S6" s="81">
        <v>2</v>
      </c>
      <c r="T6" s="82">
        <f>IFERROR(S6/(O6+P6),"-")</f>
        <v>0.25</v>
      </c>
      <c r="U6" s="182">
        <f>IFERROR(J6/SUM(P6:P7),"-")</f>
        <v>1927.0833333333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290000</v>
      </c>
      <c r="AB6" s="85">
        <f>SUM(X6:X7)/SUM(J6:J7)</f>
        <v>2.5675675675676</v>
      </c>
      <c r="AC6" s="79"/>
      <c r="AD6" s="94">
        <v>1</v>
      </c>
      <c r="AE6" s="95">
        <f>IF(P6=0,"",IF(AD6=0,"",(AD6/P6)))</f>
        <v>0.125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</v>
      </c>
      <c r="AN6" s="101">
        <f>IF(P6=0,"",IF(AM6=0,"",(AM6/P6)))</f>
        <v>0.125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93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330</v>
      </c>
      <c r="L7" s="81">
        <v>252</v>
      </c>
      <c r="M7" s="81">
        <v>177</v>
      </c>
      <c r="N7" s="91">
        <v>86</v>
      </c>
      <c r="O7" s="92">
        <v>2</v>
      </c>
      <c r="P7" s="93">
        <f>N7+O7</f>
        <v>88</v>
      </c>
      <c r="Q7" s="82">
        <f>IFERROR(P7/M7,"-")</f>
        <v>0.49717514124294</v>
      </c>
      <c r="R7" s="81">
        <v>2</v>
      </c>
      <c r="S7" s="81">
        <v>17</v>
      </c>
      <c r="T7" s="82">
        <f>IFERROR(S7/(O7+P7),"-")</f>
        <v>0.18888888888889</v>
      </c>
      <c r="U7" s="182"/>
      <c r="V7" s="84">
        <v>3</v>
      </c>
      <c r="W7" s="82">
        <f>IF(P7=0,"-",V7/P7)</f>
        <v>0.034090909090909</v>
      </c>
      <c r="X7" s="186">
        <v>475000</v>
      </c>
      <c r="Y7" s="187">
        <f>IFERROR(X7/P7,"-")</f>
        <v>5397.7272727273</v>
      </c>
      <c r="Z7" s="187">
        <f>IFERROR(X7/V7,"-")</f>
        <v>158333.33333333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31</v>
      </c>
      <c r="AN7" s="101">
        <f>IF(P7=0,"",IF(AM7=0,"",(AM7/P7)))</f>
        <v>0.35227272727273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12</v>
      </c>
      <c r="AW7" s="107">
        <f>IF(P7=0,"",IF(AV7=0,"",(AV7/P7)))</f>
        <v>0.13636363636364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18</v>
      </c>
      <c r="BF7" s="113">
        <f>IF(P7=0,"",IF(BE7=0,"",(BE7/P7)))</f>
        <v>0.20454545454545</v>
      </c>
      <c r="BG7" s="112">
        <v>1</v>
      </c>
      <c r="BH7" s="114">
        <f>IFERROR(BG7/BE7,"-")</f>
        <v>0.055555555555556</v>
      </c>
      <c r="BI7" s="115">
        <v>371000</v>
      </c>
      <c r="BJ7" s="116">
        <f>IFERROR(BI7/BE7,"-")</f>
        <v>20611.111111111</v>
      </c>
      <c r="BK7" s="117"/>
      <c r="BL7" s="117"/>
      <c r="BM7" s="117">
        <v>1</v>
      </c>
      <c r="BN7" s="119">
        <v>16</v>
      </c>
      <c r="BO7" s="120">
        <f>IF(P7=0,"",IF(BN7=0,"",(BN7/P7)))</f>
        <v>0.18181818181818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9</v>
      </c>
      <c r="BX7" s="127">
        <f>IF(P7=0,"",IF(BW7=0,"",(BW7/P7)))</f>
        <v>0.10227272727273</v>
      </c>
      <c r="BY7" s="128">
        <v>3</v>
      </c>
      <c r="BZ7" s="129">
        <f>IFERROR(BY7/BW7,"-")</f>
        <v>0.33333333333333</v>
      </c>
      <c r="CA7" s="130">
        <v>121000</v>
      </c>
      <c r="CB7" s="131">
        <f>IFERROR(CA7/BW7,"-")</f>
        <v>13444.444444444</v>
      </c>
      <c r="CC7" s="132">
        <v>1</v>
      </c>
      <c r="CD7" s="132"/>
      <c r="CE7" s="132">
        <v>2</v>
      </c>
      <c r="CF7" s="133">
        <v>2</v>
      </c>
      <c r="CG7" s="134">
        <f>IF(P7=0,"",IF(CF7=0,"",(CF7/P7)))</f>
        <v>0.022727272727273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475000</v>
      </c>
      <c r="CQ7" s="141">
        <v>371000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2.5675675675676</v>
      </c>
      <c r="B10" s="39"/>
      <c r="C10" s="39"/>
      <c r="D10" s="39"/>
      <c r="E10" s="39"/>
      <c r="F10" s="39"/>
      <c r="G10" s="40" t="s">
        <v>94</v>
      </c>
      <c r="H10" s="40"/>
      <c r="I10" s="40"/>
      <c r="J10" s="190">
        <f>SUM(J6:J9)</f>
        <v>185000</v>
      </c>
      <c r="K10" s="41">
        <f>SUM(K6:K9)</f>
        <v>347</v>
      </c>
      <c r="L10" s="41">
        <f>SUM(L6:L9)</f>
        <v>252</v>
      </c>
      <c r="M10" s="41">
        <f>SUM(M6:M9)</f>
        <v>341</v>
      </c>
      <c r="N10" s="41">
        <f>SUM(N6:N9)</f>
        <v>94</v>
      </c>
      <c r="O10" s="41">
        <f>SUM(O6:O9)</f>
        <v>2</v>
      </c>
      <c r="P10" s="41">
        <f>SUM(P6:P9)</f>
        <v>96</v>
      </c>
      <c r="Q10" s="42">
        <f>IFERROR(P10/M10,"-")</f>
        <v>0.28152492668622</v>
      </c>
      <c r="R10" s="78">
        <f>SUM(R6:R9)</f>
        <v>2</v>
      </c>
      <c r="S10" s="78">
        <f>SUM(S6:S9)</f>
        <v>19</v>
      </c>
      <c r="T10" s="42">
        <f>IFERROR(R10/P10,"-")</f>
        <v>0.020833333333333</v>
      </c>
      <c r="U10" s="184">
        <f>IFERROR(J10/P10,"-")</f>
        <v>1927.0833333333</v>
      </c>
      <c r="V10" s="44">
        <f>SUM(V6:V9)</f>
        <v>3</v>
      </c>
      <c r="W10" s="42">
        <f>IFERROR(V10/P10,"-")</f>
        <v>0.03125</v>
      </c>
      <c r="X10" s="190">
        <f>SUM(X6:X9)</f>
        <v>475000</v>
      </c>
      <c r="Y10" s="190">
        <f>IFERROR(X10/P10,"-")</f>
        <v>4947.9166666667</v>
      </c>
      <c r="Z10" s="190">
        <f>IFERROR(X10/V10,"-")</f>
        <v>158333.33333333</v>
      </c>
      <c r="AA10" s="190">
        <f>X10-J10</f>
        <v>290000</v>
      </c>
      <c r="AB10" s="47">
        <f>X10/J10</f>
        <v>2.5675675675676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