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<sst xmlns="http://schemas.openxmlformats.org/spreadsheetml/2006/main" uniqueCount="108">
  <si>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</si>
  <si>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</si>
  <si>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</si>
  <si>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</si>
  <si>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</si>
  <si>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</si>
  <si>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</si>
  <si>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</si>
  <si>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</si>
  <si>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</si>
  <si>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</si>
  <si>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</si>
  <si>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</si>
  <si>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</si>
  <si>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</si>
  <si>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</si>
  <si>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</si>
  <si>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</si>
  <si>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</si>
  <si>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</si>
  <si>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</si>
  <si>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</si>
  <si>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</si>
  <si>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</si>
  <si>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</si>
  <si>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</si>
  <si>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</si>
  <si>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</si>
  <si>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</si>
  <si>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</si>
  <si>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</si>
  <si>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</si>
  <si>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</si>
  <si>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</si>
  <si>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</si>
  <si>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</si>
  <si>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</si>
  <si>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</si>
  <si>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</si>
  <si>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</si>
  <si>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</si>
  <si>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</si>
  <si>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</si>
  <si>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</si>
  <si>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</si>
  <si>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</si>
  <si>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</si>
  <si>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</si>
  <si>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</si>
  <si>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</si>
  <si>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</si>
  <si>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</si>
  <si>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</si>
  <si>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</si>
  <si>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</si>
  <si>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</si>
  <si>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</si>
  <si>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</si>
  <si>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</si>
  <si>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</si>
  <si>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</si>
  <si>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ad642</t>
  </si>
  <si>
    <t>いろいろ</t>
  </si>
  <si>
    <t>企画枠高宮菜々子さんメイン</t>
  </si>
  <si>
    <t>lp01</t>
  </si>
  <si>
    <t>実話カタログ企画</t>
  </si>
  <si>
    <t>企画枠</t>
  </si>
  <si>
    <t>7月01日(水)</t>
  </si>
  <si>
    <t>ad643</t>
  </si>
  <si>
    <t>空電</t>
  </si>
  <si>
    <t>ad640</t>
  </si>
  <si>
    <t>コアマガジン</t>
  </si>
  <si>
    <t>5P_着エロ画像メイン(高宮菜々子さん)</t>
  </si>
  <si>
    <t>実話BUNKA超タブー</t>
  </si>
  <si>
    <t>1C5P</t>
  </si>
  <si>
    <t>7月02日(木)</t>
  </si>
  <si>
    <t>ad641</t>
  </si>
  <si>
    <t>ad644</t>
  </si>
  <si>
    <t>大洋図書</t>
  </si>
  <si>
    <t>2P逆ナンインタビュー版_ヘスティア（高宮菜々子さん）</t>
  </si>
  <si>
    <t>実話ナックルズGOLD</t>
  </si>
  <si>
    <t>4C2P</t>
  </si>
  <si>
    <t>7月08日(水)</t>
  </si>
  <si>
    <t>ad645</t>
  </si>
  <si>
    <t>ad646</t>
  </si>
  <si>
    <t>日本文芸社</t>
  </si>
  <si>
    <t>2P_対談風原稿_ヘスティア</t>
  </si>
  <si>
    <t>週刊漫画ゴラク.3W金</t>
  </si>
  <si>
    <t>1C2P</t>
  </si>
  <si>
    <t>7月17日(金)</t>
  </si>
  <si>
    <t>ad647</t>
  </si>
  <si>
    <t>雑誌 TOTAL</t>
  </si>
  <si>
    <t>●DVD 広告</t>
  </si>
  <si>
    <t>pa539</t>
  </si>
  <si>
    <t>楽楽出版</t>
  </si>
  <si>
    <t>DVD漫画きよし</t>
  </si>
  <si>
    <t>毎月売</t>
  </si>
  <si>
    <t>EXCITING MAX!SPECIAL</t>
  </si>
  <si>
    <t>DVD袋裏1C+DVDコンテンツ枠</t>
  </si>
  <si>
    <t>7月11日(土)</t>
  </si>
  <si>
    <t>pa540</t>
  </si>
  <si>
    <t>pa537</t>
  </si>
  <si>
    <t>書店売、一部CVS</t>
  </si>
  <si>
    <t>MAZI!</t>
  </si>
  <si>
    <t>DVD袋裏4C+コンテンツ枠</t>
  </si>
  <si>
    <t>7月18日(土)</t>
  </si>
  <si>
    <t>pa538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</si>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</sst>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335000</v>
      </c>
      <c r="E6" s="81">
        <v>443</v>
      </c>
      <c r="F6" s="81">
        <v>230</v>
      </c>
      <c r="G6" s="81">
        <v>379</v>
      </c>
      <c r="H6" s="91">
        <v>91</v>
      </c>
      <c r="I6" s="92">
        <v>0</v>
      </c>
      <c r="J6" s="145">
        <f>H6+I6</f>
        <v>91</v>
      </c>
      <c r="K6" s="82">
        <f>IFERROR(J6/G6,"-")</f>
        <v>0.2401055408971</v>
      </c>
      <c r="L6" s="81">
        <v>8</v>
      </c>
      <c r="M6" s="81">
        <v>13</v>
      </c>
      <c r="N6" s="82">
        <f>IFERROR(L6/J6,"-")</f>
        <v>0.087912087912088</v>
      </c>
      <c r="O6" s="83">
        <f>IFERROR(D6/J6,"-")</f>
        <v>3681.3186813187</v>
      </c>
      <c r="P6" s="84">
        <v>12</v>
      </c>
      <c r="Q6" s="82">
        <f>IFERROR(P6/J6,"-")</f>
        <v>0.13186813186813</v>
      </c>
      <c r="R6" s="200">
        <v>457500</v>
      </c>
      <c r="S6" s="201">
        <f>IFERROR(R6/J6,"-")</f>
        <v>5027.4725274725</v>
      </c>
      <c r="T6" s="201">
        <f>IFERROR(R6/P6,"-")</f>
        <v>38125</v>
      </c>
      <c r="U6" s="195">
        <f>IFERROR(R6-D6,"-")</f>
        <v>122500</v>
      </c>
      <c r="V6" s="85">
        <f>R6/D6</f>
        <v>1.365671641791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265000</v>
      </c>
      <c r="E7" s="81">
        <v>602</v>
      </c>
      <c r="F7" s="81">
        <v>406</v>
      </c>
      <c r="G7" s="81">
        <v>461</v>
      </c>
      <c r="H7" s="91">
        <v>168</v>
      </c>
      <c r="I7" s="92">
        <v>1</v>
      </c>
      <c r="J7" s="145">
        <f>H7+I7</f>
        <v>169</v>
      </c>
      <c r="K7" s="82">
        <f>IFERROR(J7/G7,"-")</f>
        <v>0.36659436008677</v>
      </c>
      <c r="L7" s="81">
        <v>13</v>
      </c>
      <c r="M7" s="81">
        <v>28</v>
      </c>
      <c r="N7" s="82">
        <f>IFERROR(L7/J7,"-")</f>
        <v>0.076923076923077</v>
      </c>
      <c r="O7" s="83">
        <f>IFERROR(D7/J7,"-")</f>
        <v>1568.0473372781</v>
      </c>
      <c r="P7" s="84">
        <v>7</v>
      </c>
      <c r="Q7" s="82">
        <f>IFERROR(P7/J7,"-")</f>
        <v>0.041420118343195</v>
      </c>
      <c r="R7" s="200">
        <v>599000</v>
      </c>
      <c r="S7" s="201">
        <f>IFERROR(R7/J7,"-")</f>
        <v>3544.3786982249</v>
      </c>
      <c r="T7" s="201">
        <f>IFERROR(R7/P7,"-")</f>
        <v>85571.428571429</v>
      </c>
      <c r="U7" s="195">
        <f>IFERROR(R7-D7,"-")</f>
        <v>334000</v>
      </c>
      <c r="V7" s="85">
        <f>R7/D7</f>
        <v>2.2603773584906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600000</v>
      </c>
      <c r="E10" s="41">
        <f>SUM(E6:E8)</f>
        <v>1045</v>
      </c>
      <c r="F10" s="41">
        <f>SUM(F6:F8)</f>
        <v>636</v>
      </c>
      <c r="G10" s="41">
        <f>SUM(G6:G8)</f>
        <v>840</v>
      </c>
      <c r="H10" s="41">
        <f>SUM(H6:H8)</f>
        <v>259</v>
      </c>
      <c r="I10" s="41">
        <f>SUM(I6:I8)</f>
        <v>1</v>
      </c>
      <c r="J10" s="41">
        <f>SUM(J6:J8)</f>
        <v>260</v>
      </c>
      <c r="K10" s="42">
        <f>IFERROR(J10/G10,"-")</f>
        <v>0.30952380952381</v>
      </c>
      <c r="L10" s="78">
        <f>SUM(L6:L8)</f>
        <v>21</v>
      </c>
      <c r="M10" s="78">
        <f>SUM(M6:M8)</f>
        <v>41</v>
      </c>
      <c r="N10" s="42">
        <f>IFERROR(L10/J10,"-")</f>
        <v>0.080769230769231</v>
      </c>
      <c r="O10" s="43">
        <f>IFERROR(D10/J10,"-")</f>
        <v>2307.6923076923</v>
      </c>
      <c r="P10" s="44">
        <f>SUM(P6:P8)</f>
        <v>19</v>
      </c>
      <c r="Q10" s="42">
        <f>IFERROR(P10/J10,"-")</f>
        <v>0.073076923076923</v>
      </c>
      <c r="R10" s="45">
        <f>SUM(R6:R8)</f>
        <v>1056500</v>
      </c>
      <c r="S10" s="45">
        <f>IFERROR(R10/J10,"-")</f>
        <v>4063.4615384615</v>
      </c>
      <c r="T10" s="45">
        <f>IFERROR(R10/P10,"-")</f>
        <v>55605.263157895</v>
      </c>
      <c r="U10" s="46">
        <f>SUM(U6:U8)</f>
        <v>456500</v>
      </c>
      <c r="V10" s="47">
        <f>IFERROR(R10/D10,"-")</f>
        <v>1.7608333333333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4.0333333333333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38</v>
      </c>
      <c r="L6" s="81">
        <v>0</v>
      </c>
      <c r="M6" s="81">
        <v>99</v>
      </c>
      <c r="N6" s="91">
        <v>13</v>
      </c>
      <c r="O6" s="92">
        <v>0</v>
      </c>
      <c r="P6" s="93">
        <f>N6+O6</f>
        <v>13</v>
      </c>
      <c r="Q6" s="82">
        <f>IFERROR(P6/M6,"-")</f>
        <v>0.13131313131313</v>
      </c>
      <c r="R6" s="81">
        <v>0</v>
      </c>
      <c r="S6" s="81">
        <v>3</v>
      </c>
      <c r="T6" s="82">
        <f>IFERROR(S6/(O6+P6),"-")</f>
        <v>0.23076923076923</v>
      </c>
      <c r="U6" s="182">
        <f>IFERROR(J6/SUM(P6:P7),"-")</f>
        <v>1463.4146341463</v>
      </c>
      <c r="V6" s="84">
        <v>1</v>
      </c>
      <c r="W6" s="82">
        <f>IF(P6=0,"-",V6/P6)</f>
        <v>0.076923076923077</v>
      </c>
      <c r="X6" s="186">
        <v>6000</v>
      </c>
      <c r="Y6" s="187">
        <f>IFERROR(X6/P6,"-")</f>
        <v>461.53846153846</v>
      </c>
      <c r="Z6" s="187">
        <f>IFERROR(X6/V6,"-")</f>
        <v>6000</v>
      </c>
      <c r="AA6" s="188">
        <f>SUM(X6:X7)-SUM(J6:J7)</f>
        <v>182000</v>
      </c>
      <c r="AB6" s="85">
        <f>SUM(X6:X7)/SUM(J6:J7)</f>
        <v>4.0333333333333</v>
      </c>
      <c r="AC6" s="79"/>
      <c r="AD6" s="94">
        <v>3</v>
      </c>
      <c r="AE6" s="95">
        <f>IF(P6=0,"",IF(AD6=0,"",(AD6/P6)))</f>
        <v>0.23076923076923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0.23076923076923</v>
      </c>
      <c r="AO6" s="100">
        <v>1</v>
      </c>
      <c r="AP6" s="102">
        <f>IFERROR(AP6/AM6,"-")</f>
        <v>0</v>
      </c>
      <c r="AQ6" s="103">
        <v>6000</v>
      </c>
      <c r="AR6" s="104">
        <f>IFERROR(AQ6/AM6,"-")</f>
        <v>2000</v>
      </c>
      <c r="AS6" s="105"/>
      <c r="AT6" s="105">
        <v>1</v>
      </c>
      <c r="AU6" s="105"/>
      <c r="AV6" s="106">
        <v>2</v>
      </c>
      <c r="AW6" s="107">
        <f>IF(P6=0,"",IF(AV6=0,"",(AV6/P6)))</f>
        <v>0.15384615384615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0.30769230769231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0.076923076923077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6000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209</v>
      </c>
      <c r="L7" s="81">
        <v>113</v>
      </c>
      <c r="M7" s="81">
        <v>84</v>
      </c>
      <c r="N7" s="91">
        <v>28</v>
      </c>
      <c r="O7" s="92">
        <v>0</v>
      </c>
      <c r="P7" s="93">
        <f>N7+O7</f>
        <v>28</v>
      </c>
      <c r="Q7" s="82">
        <f>IFERROR(P7/M7,"-")</f>
        <v>0.33333333333333</v>
      </c>
      <c r="R7" s="81">
        <v>3</v>
      </c>
      <c r="S7" s="81">
        <v>3</v>
      </c>
      <c r="T7" s="82">
        <f>IFERROR(S7/(O7+P7),"-")</f>
        <v>0.10714285714286</v>
      </c>
      <c r="U7" s="182"/>
      <c r="V7" s="84">
        <v>2</v>
      </c>
      <c r="W7" s="82">
        <f>IF(P7=0,"-",V7/P7)</f>
        <v>0.071428571428571</v>
      </c>
      <c r="X7" s="186">
        <v>236000</v>
      </c>
      <c r="Y7" s="187">
        <f>IFERROR(X7/P7,"-")</f>
        <v>8428.5714285714</v>
      </c>
      <c r="Z7" s="187">
        <f>IFERROR(X7/V7,"-")</f>
        <v>118000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5</v>
      </c>
      <c r="AN7" s="101">
        <f>IF(P7=0,"",IF(AM7=0,"",(AM7/P7)))</f>
        <v>0.17857142857143</v>
      </c>
      <c r="AO7" s="100">
        <v>2</v>
      </c>
      <c r="AP7" s="102">
        <f>IFERROR(AP7/AM7,"-")</f>
        <v>0</v>
      </c>
      <c r="AQ7" s="103">
        <v>13000</v>
      </c>
      <c r="AR7" s="104">
        <f>IFERROR(AQ7/AM7,"-")</f>
        <v>2600</v>
      </c>
      <c r="AS7" s="105">
        <v>2</v>
      </c>
      <c r="AT7" s="105"/>
      <c r="AU7" s="105"/>
      <c r="AV7" s="106">
        <v>7</v>
      </c>
      <c r="AW7" s="107">
        <f>IF(P7=0,"",IF(AV7=0,"",(AV7/P7)))</f>
        <v>0.25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0.17857142857143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0.28571428571429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0.071428571428571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0.035714285714286</v>
      </c>
      <c r="CH7" s="135">
        <v>1</v>
      </c>
      <c r="CI7" s="136">
        <f>IFERROR(CH7/CF7,"-")</f>
        <v>1</v>
      </c>
      <c r="CJ7" s="137">
        <v>233000</v>
      </c>
      <c r="CK7" s="138">
        <f>IFERROR(CJ7/CF7,"-")</f>
        <v>233000</v>
      </c>
      <c r="CL7" s="139"/>
      <c r="CM7" s="139"/>
      <c r="CN7" s="139">
        <v>1</v>
      </c>
      <c r="CO7" s="140">
        <v>2</v>
      </c>
      <c r="CP7" s="141">
        <v>236000</v>
      </c>
      <c r="CQ7" s="141">
        <v>233000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0.23076923076923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65000</v>
      </c>
      <c r="K8" s="81">
        <v>5</v>
      </c>
      <c r="L8" s="81">
        <v>0</v>
      </c>
      <c r="M8" s="81">
        <v>26</v>
      </c>
      <c r="N8" s="91">
        <v>2</v>
      </c>
      <c r="O8" s="92">
        <v>0</v>
      </c>
      <c r="P8" s="93">
        <f>N8+O8</f>
        <v>2</v>
      </c>
      <c r="Q8" s="82">
        <f>IFERROR(P8/M8,"-")</f>
        <v>0.076923076923077</v>
      </c>
      <c r="R8" s="81">
        <v>0</v>
      </c>
      <c r="S8" s="81">
        <v>2</v>
      </c>
      <c r="T8" s="82">
        <f>IFERROR(S8/(O8+P8),"-")</f>
        <v>1</v>
      </c>
      <c r="U8" s="182">
        <f>IFERROR(J8/SUM(P8:P9),"-")</f>
        <v>8125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-50000</v>
      </c>
      <c r="AB8" s="85">
        <f>SUM(X8:X9)/SUM(J8:J9)</f>
        <v>0.23076923076923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31</v>
      </c>
      <c r="L9" s="81">
        <v>17</v>
      </c>
      <c r="M9" s="81">
        <v>11</v>
      </c>
      <c r="N9" s="91">
        <v>6</v>
      </c>
      <c r="O9" s="92">
        <v>0</v>
      </c>
      <c r="P9" s="93">
        <f>N9+O9</f>
        <v>6</v>
      </c>
      <c r="Q9" s="82">
        <f>IFERROR(P9/M9,"-")</f>
        <v>0.54545454545455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0.16666666666667</v>
      </c>
      <c r="X9" s="186">
        <v>15000</v>
      </c>
      <c r="Y9" s="187">
        <f>IFERROR(X9/P9,"-")</f>
        <v>2500</v>
      </c>
      <c r="Z9" s="187">
        <f>IFERROR(X9/V9,"-")</f>
        <v>15000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0.16666666666667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0.16666666666667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0.33333333333333</v>
      </c>
      <c r="BG9" s="112">
        <v>1</v>
      </c>
      <c r="BH9" s="114">
        <f>IFERROR(BG9/BE9,"-")</f>
        <v>0.5</v>
      </c>
      <c r="BI9" s="115">
        <v>15000</v>
      </c>
      <c r="BJ9" s="116">
        <f>IFERROR(BI9/BE9,"-")</f>
        <v>7500</v>
      </c>
      <c r="BK9" s="117"/>
      <c r="BL9" s="117">
        <v>1</v>
      </c>
      <c r="BM9" s="117"/>
      <c r="BN9" s="119">
        <v>1</v>
      </c>
      <c r="BO9" s="120">
        <f>IF(P9=0,"",IF(BN9=0,"",(BN9/P9)))</f>
        <v>0.16666666666667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0.16666666666667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15000</v>
      </c>
      <c r="CQ9" s="141">
        <v>15000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0.67647058823529</v>
      </c>
      <c r="B10" s="203" t="s">
        <v>77</v>
      </c>
      <c r="C10" s="203" t="s">
        <v>78</v>
      </c>
      <c r="D10" s="203" t="s">
        <v>79</v>
      </c>
      <c r="E10" s="203"/>
      <c r="F10" s="203" t="s">
        <v>64</v>
      </c>
      <c r="G10" s="203" t="s">
        <v>80</v>
      </c>
      <c r="H10" s="90" t="s">
        <v>81</v>
      </c>
      <c r="I10" s="90" t="s">
        <v>82</v>
      </c>
      <c r="J10" s="188">
        <v>85000</v>
      </c>
      <c r="K10" s="81">
        <v>17</v>
      </c>
      <c r="L10" s="81">
        <v>0</v>
      </c>
      <c r="M10" s="81">
        <v>69</v>
      </c>
      <c r="N10" s="91">
        <v>6</v>
      </c>
      <c r="O10" s="92">
        <v>0</v>
      </c>
      <c r="P10" s="93">
        <f>N10+O10</f>
        <v>6</v>
      </c>
      <c r="Q10" s="82">
        <f>IFERROR(P10/M10,"-")</f>
        <v>0.08695652173913</v>
      </c>
      <c r="R10" s="81">
        <v>1</v>
      </c>
      <c r="S10" s="81">
        <v>3</v>
      </c>
      <c r="T10" s="82">
        <f>IFERROR(S10/(O10+P10),"-")</f>
        <v>0.5</v>
      </c>
      <c r="U10" s="182">
        <f>IFERROR(J10/SUM(P10:P11),"-")</f>
        <v>3400</v>
      </c>
      <c r="V10" s="84">
        <v>1</v>
      </c>
      <c r="W10" s="82">
        <f>IF(P10=0,"-",V10/P10)</f>
        <v>0.16666666666667</v>
      </c>
      <c r="X10" s="186">
        <v>10000</v>
      </c>
      <c r="Y10" s="187">
        <f>IFERROR(X10/P10,"-")</f>
        <v>1666.6666666667</v>
      </c>
      <c r="Z10" s="187">
        <f>IFERROR(X10/V10,"-")</f>
        <v>10000</v>
      </c>
      <c r="AA10" s="188">
        <f>SUM(X10:X11)-SUM(J10:J11)</f>
        <v>-27500</v>
      </c>
      <c r="AB10" s="85">
        <f>SUM(X10:X11)/SUM(J10:J11)</f>
        <v>0.67647058823529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0.16666666666667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0.5</v>
      </c>
      <c r="BP10" s="121">
        <v>1</v>
      </c>
      <c r="BQ10" s="122">
        <f>IFERROR(BP10/BN10,"-")</f>
        <v>0.33333333333333</v>
      </c>
      <c r="BR10" s="123">
        <v>10000</v>
      </c>
      <c r="BS10" s="124">
        <f>IFERROR(BR10/BN10,"-")</f>
        <v>3333.3333333333</v>
      </c>
      <c r="BT10" s="125"/>
      <c r="BU10" s="125">
        <v>1</v>
      </c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10000</v>
      </c>
      <c r="CQ10" s="141">
        <v>10000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58</v>
      </c>
      <c r="L11" s="81">
        <v>49</v>
      </c>
      <c r="M11" s="81">
        <v>35</v>
      </c>
      <c r="N11" s="91">
        <v>19</v>
      </c>
      <c r="O11" s="92">
        <v>0</v>
      </c>
      <c r="P11" s="93">
        <f>N11+O11</f>
        <v>19</v>
      </c>
      <c r="Q11" s="82">
        <f>IFERROR(P11/M11,"-")</f>
        <v>0.54285714285714</v>
      </c>
      <c r="R11" s="81">
        <v>2</v>
      </c>
      <c r="S11" s="81">
        <v>2</v>
      </c>
      <c r="T11" s="82">
        <f>IFERROR(S11/(O11+P11),"-")</f>
        <v>0.10526315789474</v>
      </c>
      <c r="U11" s="182"/>
      <c r="V11" s="84">
        <v>4</v>
      </c>
      <c r="W11" s="82">
        <f>IF(P11=0,"-",V11/P11)</f>
        <v>0.21052631578947</v>
      </c>
      <c r="X11" s="186">
        <v>47500</v>
      </c>
      <c r="Y11" s="187">
        <f>IFERROR(X11/P11,"-")</f>
        <v>2500</v>
      </c>
      <c r="Z11" s="187">
        <f>IFERROR(X11/V11,"-")</f>
        <v>11875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4</v>
      </c>
      <c r="AN11" s="101">
        <f>IF(P11=0,"",IF(AM11=0,"",(AM11/P11)))</f>
        <v>0.21052631578947</v>
      </c>
      <c r="AO11" s="100">
        <v>1</v>
      </c>
      <c r="AP11" s="102">
        <f>IFERROR(AP11/AM11,"-")</f>
        <v>0</v>
      </c>
      <c r="AQ11" s="103">
        <v>13000</v>
      </c>
      <c r="AR11" s="104">
        <f>IFERROR(AQ11/AM11,"-")</f>
        <v>3250</v>
      </c>
      <c r="AS11" s="105"/>
      <c r="AT11" s="105"/>
      <c r="AU11" s="105">
        <v>1</v>
      </c>
      <c r="AV11" s="106">
        <v>1</v>
      </c>
      <c r="AW11" s="107">
        <f>IF(P11=0,"",IF(AV11=0,"",(AV11/P11)))</f>
        <v>0.052631578947368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5</v>
      </c>
      <c r="BF11" s="113">
        <f>IF(P11=0,"",IF(BE11=0,"",(BE11/P11)))</f>
        <v>0.26315789473684</v>
      </c>
      <c r="BG11" s="112">
        <v>1</v>
      </c>
      <c r="BH11" s="114">
        <f>IFERROR(BG11/BE11,"-")</f>
        <v>0.2</v>
      </c>
      <c r="BI11" s="115">
        <v>10000</v>
      </c>
      <c r="BJ11" s="116">
        <f>IFERROR(BI11/BE11,"-")</f>
        <v>2000</v>
      </c>
      <c r="BK11" s="117">
        <v>1</v>
      </c>
      <c r="BL11" s="117"/>
      <c r="BM11" s="117"/>
      <c r="BN11" s="119">
        <v>7</v>
      </c>
      <c r="BO11" s="120">
        <f>IF(P11=0,"",IF(BN11=0,"",(BN11/P11)))</f>
        <v>0.36842105263158</v>
      </c>
      <c r="BP11" s="121">
        <v>2</v>
      </c>
      <c r="BQ11" s="122">
        <f>IFERROR(BP11/BN11,"-")</f>
        <v>0.28571428571429</v>
      </c>
      <c r="BR11" s="123">
        <v>24500</v>
      </c>
      <c r="BS11" s="124">
        <f>IFERROR(BR11/BN11,"-")</f>
        <v>3500</v>
      </c>
      <c r="BT11" s="125">
        <v>1</v>
      </c>
      <c r="BU11" s="125"/>
      <c r="BV11" s="125">
        <v>1</v>
      </c>
      <c r="BW11" s="126">
        <v>2</v>
      </c>
      <c r="BX11" s="127">
        <f>IF(P11=0,"",IF(BW11=0,"",(BW11/P11)))</f>
        <v>0.10526315789474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4</v>
      </c>
      <c r="CP11" s="141">
        <v>47500</v>
      </c>
      <c r="CQ11" s="141">
        <v>23000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1.144</v>
      </c>
      <c r="B12" s="203" t="s">
        <v>84</v>
      </c>
      <c r="C12" s="203" t="s">
        <v>85</v>
      </c>
      <c r="D12" s="203" t="s">
        <v>86</v>
      </c>
      <c r="E12" s="203"/>
      <c r="F12" s="203" t="s">
        <v>64</v>
      </c>
      <c r="G12" s="203" t="s">
        <v>87</v>
      </c>
      <c r="H12" s="90" t="s">
        <v>88</v>
      </c>
      <c r="I12" s="90" t="s">
        <v>89</v>
      </c>
      <c r="J12" s="188">
        <v>125000</v>
      </c>
      <c r="K12" s="81">
        <v>3</v>
      </c>
      <c r="L12" s="81">
        <v>0</v>
      </c>
      <c r="M12" s="81">
        <v>22</v>
      </c>
      <c r="N12" s="91">
        <v>2</v>
      </c>
      <c r="O12" s="92">
        <v>0</v>
      </c>
      <c r="P12" s="93">
        <f>N12+O12</f>
        <v>2</v>
      </c>
      <c r="Q12" s="82">
        <f>IFERROR(P12/M12,"-")</f>
        <v>0.090909090909091</v>
      </c>
      <c r="R12" s="81">
        <v>0</v>
      </c>
      <c r="S12" s="81">
        <v>0</v>
      </c>
      <c r="T12" s="82">
        <f>IFERROR(S12/(O12+P12),"-")</f>
        <v>0</v>
      </c>
      <c r="U12" s="182">
        <f>IFERROR(J12/SUM(P12:P13),"-")</f>
        <v>7352.9411764706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18000</v>
      </c>
      <c r="AB12" s="85">
        <f>SUM(X12:X13)/SUM(J12:J13)</f>
        <v>1.144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90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82</v>
      </c>
      <c r="L13" s="81">
        <v>51</v>
      </c>
      <c r="M13" s="81">
        <v>33</v>
      </c>
      <c r="N13" s="91">
        <v>15</v>
      </c>
      <c r="O13" s="92">
        <v>0</v>
      </c>
      <c r="P13" s="93">
        <f>N13+O13</f>
        <v>15</v>
      </c>
      <c r="Q13" s="82">
        <f>IFERROR(P13/M13,"-")</f>
        <v>0.45454545454545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3</v>
      </c>
      <c r="W13" s="82">
        <f>IF(P13=0,"-",V13/P13)</f>
        <v>0.2</v>
      </c>
      <c r="X13" s="186">
        <v>143000</v>
      </c>
      <c r="Y13" s="187">
        <f>IFERROR(X13/P13,"-")</f>
        <v>9533.3333333333</v>
      </c>
      <c r="Z13" s="187">
        <f>IFERROR(X13/V13,"-")</f>
        <v>47666.666666667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0.066666666666667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5</v>
      </c>
      <c r="BF13" s="113">
        <f>IF(P13=0,"",IF(BE13=0,"",(BE13/P13)))</f>
        <v>0.33333333333333</v>
      </c>
      <c r="BG13" s="112">
        <v>1</v>
      </c>
      <c r="BH13" s="114">
        <f>IFERROR(BG13/BE13,"-")</f>
        <v>0.2</v>
      </c>
      <c r="BI13" s="115">
        <v>50000</v>
      </c>
      <c r="BJ13" s="116">
        <f>IFERROR(BI13/BE13,"-")</f>
        <v>10000</v>
      </c>
      <c r="BK13" s="117"/>
      <c r="BL13" s="117"/>
      <c r="BM13" s="117">
        <v>1</v>
      </c>
      <c r="BN13" s="119">
        <v>3</v>
      </c>
      <c r="BO13" s="120">
        <f>IF(P13=0,"",IF(BN13=0,"",(BN13/P13)))</f>
        <v>0.2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5</v>
      </c>
      <c r="BX13" s="127">
        <f>IF(P13=0,"",IF(BW13=0,"",(BW13/P13)))</f>
        <v>0.33333333333333</v>
      </c>
      <c r="BY13" s="128">
        <v>2</v>
      </c>
      <c r="BZ13" s="129">
        <f>IFERROR(BY13/BW13,"-")</f>
        <v>0.4</v>
      </c>
      <c r="CA13" s="130">
        <v>93000</v>
      </c>
      <c r="CB13" s="131">
        <f>IFERROR(CA13/BW13,"-")</f>
        <v>18600</v>
      </c>
      <c r="CC13" s="132"/>
      <c r="CD13" s="132">
        <v>1</v>
      </c>
      <c r="CE13" s="132">
        <v>1</v>
      </c>
      <c r="CF13" s="133">
        <v>1</v>
      </c>
      <c r="CG13" s="134">
        <f>IF(P13=0,"",IF(CF13=0,"",(CF13/P13)))</f>
        <v>0.066666666666667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3</v>
      </c>
      <c r="CP13" s="141">
        <v>143000</v>
      </c>
      <c r="CQ13" s="141">
        <v>85000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1.365671641791</v>
      </c>
      <c r="B16" s="39"/>
      <c r="C16" s="39"/>
      <c r="D16" s="39"/>
      <c r="E16" s="39"/>
      <c r="F16" s="39"/>
      <c r="G16" s="40" t="s">
        <v>91</v>
      </c>
      <c r="H16" s="40"/>
      <c r="I16" s="40"/>
      <c r="J16" s="190">
        <f>SUM(J6:J15)</f>
        <v>335000</v>
      </c>
      <c r="K16" s="41">
        <f>SUM(K6:K15)</f>
        <v>443</v>
      </c>
      <c r="L16" s="41">
        <f>SUM(L6:L15)</f>
        <v>230</v>
      </c>
      <c r="M16" s="41">
        <f>SUM(M6:M15)</f>
        <v>379</v>
      </c>
      <c r="N16" s="41">
        <f>SUM(N6:N15)</f>
        <v>91</v>
      </c>
      <c r="O16" s="41">
        <f>SUM(O6:O15)</f>
        <v>0</v>
      </c>
      <c r="P16" s="41">
        <f>SUM(P6:P15)</f>
        <v>91</v>
      </c>
      <c r="Q16" s="42">
        <f>IFERROR(P16/M16,"-")</f>
        <v>0.2401055408971</v>
      </c>
      <c r="R16" s="78">
        <f>SUM(R6:R15)</f>
        <v>8</v>
      </c>
      <c r="S16" s="78">
        <f>SUM(S6:S15)</f>
        <v>13</v>
      </c>
      <c r="T16" s="42">
        <f>IFERROR(R16/P16,"-")</f>
        <v>0.087912087912088</v>
      </c>
      <c r="U16" s="184">
        <f>IFERROR(J16/P16,"-")</f>
        <v>3681.3186813187</v>
      </c>
      <c r="V16" s="44">
        <f>SUM(V6:V15)</f>
        <v>12</v>
      </c>
      <c r="W16" s="42">
        <f>IFERROR(V16/P16,"-")</f>
        <v>0.13186813186813</v>
      </c>
      <c r="X16" s="190">
        <f>SUM(X6:X15)</f>
        <v>457500</v>
      </c>
      <c r="Y16" s="190">
        <f>IFERROR(X16/P16,"-")</f>
        <v>5027.4725274725</v>
      </c>
      <c r="Z16" s="190">
        <f>IFERROR(X16/V16,"-")</f>
        <v>38125</v>
      </c>
      <c r="AA16" s="190">
        <f>X16-J16</f>
        <v>122500</v>
      </c>
      <c r="AB16" s="47">
        <f>X16/J16</f>
        <v>1.365671641791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3.1027027027027</v>
      </c>
      <c r="B6" s="203" t="s">
        <v>93</v>
      </c>
      <c r="C6" s="203" t="s">
        <v>94</v>
      </c>
      <c r="D6" s="203" t="s">
        <v>95</v>
      </c>
      <c r="E6" s="203" t="s">
        <v>96</v>
      </c>
      <c r="F6" s="203" t="s">
        <v>64</v>
      </c>
      <c r="G6" s="203" t="s">
        <v>97</v>
      </c>
      <c r="H6" s="90" t="s">
        <v>98</v>
      </c>
      <c r="I6" s="204" t="s">
        <v>99</v>
      </c>
      <c r="J6" s="188">
        <v>185000</v>
      </c>
      <c r="K6" s="81">
        <v>30</v>
      </c>
      <c r="L6" s="81">
        <v>0</v>
      </c>
      <c r="M6" s="81">
        <v>157</v>
      </c>
      <c r="N6" s="91">
        <v>15</v>
      </c>
      <c r="O6" s="92">
        <v>0</v>
      </c>
      <c r="P6" s="93">
        <f>N6+O6</f>
        <v>15</v>
      </c>
      <c r="Q6" s="82">
        <f>IFERROR(P6/M6,"-")</f>
        <v>0.095541401273885</v>
      </c>
      <c r="R6" s="81">
        <v>1</v>
      </c>
      <c r="S6" s="81">
        <v>6</v>
      </c>
      <c r="T6" s="82">
        <f>IFERROR(S6/(O6+P6),"-")</f>
        <v>0.4</v>
      </c>
      <c r="U6" s="182">
        <f>IFERROR(J6/SUM(P6:P7),"-")</f>
        <v>1445.3125</v>
      </c>
      <c r="V6" s="84">
        <v>1</v>
      </c>
      <c r="W6" s="82">
        <f>IF(P6=0,"-",V6/P6)</f>
        <v>0.066666666666667</v>
      </c>
      <c r="X6" s="186">
        <v>61000</v>
      </c>
      <c r="Y6" s="187">
        <f>IFERROR(X6/P6,"-")</f>
        <v>4066.6666666667</v>
      </c>
      <c r="Z6" s="187">
        <f>IFERROR(X6/V6,"-")</f>
        <v>61000</v>
      </c>
      <c r="AA6" s="188">
        <f>SUM(X6:X7)-SUM(J6:J7)</f>
        <v>389000</v>
      </c>
      <c r="AB6" s="85">
        <f>SUM(X6:X7)/SUM(J6:J7)</f>
        <v>3.1027027027027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5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0.26666666666667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0.26666666666667</v>
      </c>
      <c r="BG6" s="112">
        <v>1</v>
      </c>
      <c r="BH6" s="114">
        <f>IFERROR(BG6/BE6,"-")</f>
        <v>0.25</v>
      </c>
      <c r="BI6" s="115">
        <v>8000</v>
      </c>
      <c r="BJ6" s="116">
        <f>IFERROR(BI6/BE6,"-")</f>
        <v>2000</v>
      </c>
      <c r="BK6" s="117"/>
      <c r="BL6" s="117">
        <v>1</v>
      </c>
      <c r="BM6" s="117"/>
      <c r="BN6" s="119">
        <v>2</v>
      </c>
      <c r="BO6" s="120">
        <f>IF(P6=0,"",IF(BN6=0,"",(BN6/P6)))</f>
        <v>0.13333333333333</v>
      </c>
      <c r="BP6" s="121">
        <v>1</v>
      </c>
      <c r="BQ6" s="122">
        <f>IFERROR(BP6/BN6,"-")</f>
        <v>0.5</v>
      </c>
      <c r="BR6" s="123">
        <v>61000</v>
      </c>
      <c r="BS6" s="124">
        <f>IFERROR(BR6/BN6,"-")</f>
        <v>30500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61000</v>
      </c>
      <c r="CQ6" s="141">
        <v>61000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100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413</v>
      </c>
      <c r="L7" s="81">
        <v>290</v>
      </c>
      <c r="M7" s="81">
        <v>215</v>
      </c>
      <c r="N7" s="91">
        <v>113</v>
      </c>
      <c r="O7" s="92">
        <v>0</v>
      </c>
      <c r="P7" s="93">
        <f>N7+O7</f>
        <v>113</v>
      </c>
      <c r="Q7" s="82">
        <f>IFERROR(P7/M7,"-")</f>
        <v>0.52558139534884</v>
      </c>
      <c r="R7" s="81">
        <v>5</v>
      </c>
      <c r="S7" s="81">
        <v>16</v>
      </c>
      <c r="T7" s="82">
        <f>IFERROR(S7/(O7+P7),"-")</f>
        <v>0.14159292035398</v>
      </c>
      <c r="U7" s="182"/>
      <c r="V7" s="84">
        <v>5</v>
      </c>
      <c r="W7" s="82">
        <f>IF(P7=0,"-",V7/P7)</f>
        <v>0.044247787610619</v>
      </c>
      <c r="X7" s="186">
        <v>513000</v>
      </c>
      <c r="Y7" s="187">
        <f>IFERROR(X7/P7,"-")</f>
        <v>4539.8230088496</v>
      </c>
      <c r="Z7" s="187">
        <f>IFERROR(X7/V7,"-")</f>
        <v>102600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36</v>
      </c>
      <c r="AN7" s="101">
        <f>IF(P7=0,"",IF(AM7=0,"",(AM7/P7)))</f>
        <v>0.31858407079646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16</v>
      </c>
      <c r="AW7" s="107">
        <f>IF(P7=0,"",IF(AV7=0,"",(AV7/P7)))</f>
        <v>0.14159292035398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23</v>
      </c>
      <c r="BF7" s="113">
        <f>IF(P7=0,"",IF(BE7=0,"",(BE7/P7)))</f>
        <v>0.20353982300885</v>
      </c>
      <c r="BG7" s="112">
        <v>1</v>
      </c>
      <c r="BH7" s="114">
        <f>IFERROR(BG7/BE7,"-")</f>
        <v>0.043478260869565</v>
      </c>
      <c r="BI7" s="115">
        <v>5000</v>
      </c>
      <c r="BJ7" s="116">
        <f>IFERROR(BI7/BE7,"-")</f>
        <v>217.39130434783</v>
      </c>
      <c r="BK7" s="117">
        <v>1</v>
      </c>
      <c r="BL7" s="117"/>
      <c r="BM7" s="117"/>
      <c r="BN7" s="119">
        <v>27</v>
      </c>
      <c r="BO7" s="120">
        <f>IF(P7=0,"",IF(BN7=0,"",(BN7/P7)))</f>
        <v>0.23893805309735</v>
      </c>
      <c r="BP7" s="121">
        <v>5</v>
      </c>
      <c r="BQ7" s="122">
        <f>IFERROR(BP7/BN7,"-")</f>
        <v>0.18518518518519</v>
      </c>
      <c r="BR7" s="123">
        <v>247000</v>
      </c>
      <c r="BS7" s="124">
        <f>IFERROR(BR7/BN7,"-")</f>
        <v>9148.1481481481</v>
      </c>
      <c r="BT7" s="125">
        <v>1</v>
      </c>
      <c r="BU7" s="125">
        <v>1</v>
      </c>
      <c r="BV7" s="125">
        <v>3</v>
      </c>
      <c r="BW7" s="126">
        <v>9</v>
      </c>
      <c r="BX7" s="127">
        <f>IF(P7=0,"",IF(BW7=0,"",(BW7/P7)))</f>
        <v>0.079646017699115</v>
      </c>
      <c r="BY7" s="128">
        <v>2</v>
      </c>
      <c r="BZ7" s="129">
        <f>IFERROR(BY7/BW7,"-")</f>
        <v>0.22222222222222</v>
      </c>
      <c r="CA7" s="130">
        <v>270000</v>
      </c>
      <c r="CB7" s="131">
        <f>IFERROR(CA7/BW7,"-")</f>
        <v>30000</v>
      </c>
      <c r="CC7" s="132"/>
      <c r="CD7" s="132"/>
      <c r="CE7" s="132">
        <v>2</v>
      </c>
      <c r="CF7" s="133">
        <v>2</v>
      </c>
      <c r="CG7" s="134">
        <f>IF(P7=0,"",IF(CF7=0,"",(CF7/P7)))</f>
        <v>0.017699115044248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513000</v>
      </c>
      <c r="CQ7" s="141">
        <v>215000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0.3125</v>
      </c>
      <c r="B8" s="203" t="s">
        <v>101</v>
      </c>
      <c r="C8" s="203" t="s">
        <v>78</v>
      </c>
      <c r="D8" s="203" t="s">
        <v>95</v>
      </c>
      <c r="E8" s="203" t="s">
        <v>102</v>
      </c>
      <c r="F8" s="203" t="s">
        <v>64</v>
      </c>
      <c r="G8" s="203" t="s">
        <v>103</v>
      </c>
      <c r="H8" s="90" t="s">
        <v>104</v>
      </c>
      <c r="I8" s="204" t="s">
        <v>105</v>
      </c>
      <c r="J8" s="188">
        <v>80000</v>
      </c>
      <c r="K8" s="81">
        <v>1</v>
      </c>
      <c r="L8" s="81">
        <v>0</v>
      </c>
      <c r="M8" s="81">
        <v>20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1951.2195121951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-55000</v>
      </c>
      <c r="AB8" s="85">
        <f>SUM(X8:X9)/SUM(J8:J9)</f>
        <v>0.3125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106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158</v>
      </c>
      <c r="L9" s="81">
        <v>116</v>
      </c>
      <c r="M9" s="81">
        <v>69</v>
      </c>
      <c r="N9" s="91">
        <v>40</v>
      </c>
      <c r="O9" s="92">
        <v>1</v>
      </c>
      <c r="P9" s="93">
        <f>N9+O9</f>
        <v>41</v>
      </c>
      <c r="Q9" s="82">
        <f>IFERROR(P9/M9,"-")</f>
        <v>0.59420289855072</v>
      </c>
      <c r="R9" s="81">
        <v>7</v>
      </c>
      <c r="S9" s="81">
        <v>6</v>
      </c>
      <c r="T9" s="82">
        <f>IFERROR(S9/(O9+P9),"-")</f>
        <v>0.14285714285714</v>
      </c>
      <c r="U9" s="182"/>
      <c r="V9" s="84">
        <v>1</v>
      </c>
      <c r="W9" s="82">
        <f>IF(P9=0,"-",V9/P9)</f>
        <v>0.024390243902439</v>
      </c>
      <c r="X9" s="186">
        <v>25000</v>
      </c>
      <c r="Y9" s="187">
        <f>IFERROR(X9/P9,"-")</f>
        <v>609.75609756098</v>
      </c>
      <c r="Z9" s="187">
        <f>IFERROR(X9/V9,"-")</f>
        <v>25000</v>
      </c>
      <c r="AA9" s="188"/>
      <c r="AB9" s="85"/>
      <c r="AC9" s="79"/>
      <c r="AD9" s="94">
        <v>1</v>
      </c>
      <c r="AE9" s="95">
        <f>IF(P9=0,"",IF(AD9=0,"",(AD9/P9)))</f>
        <v>0.024390243902439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16</v>
      </c>
      <c r="AN9" s="101">
        <f>IF(P9=0,"",IF(AM9=0,"",(AM9/P9)))</f>
        <v>0.39024390243902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4</v>
      </c>
      <c r="AW9" s="107">
        <f>IF(P9=0,"",IF(AV9=0,"",(AV9/P9)))</f>
        <v>0.097560975609756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0.1219512195122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10</v>
      </c>
      <c r="BO9" s="120">
        <f>IF(P9=0,"",IF(BN9=0,"",(BN9/P9)))</f>
        <v>0.24390243902439</v>
      </c>
      <c r="BP9" s="121">
        <v>1</v>
      </c>
      <c r="BQ9" s="122">
        <f>IFERROR(BP9/BN9,"-")</f>
        <v>0.1</v>
      </c>
      <c r="BR9" s="123">
        <v>28000</v>
      </c>
      <c r="BS9" s="124">
        <f>IFERROR(BR9/BN9,"-")</f>
        <v>2800</v>
      </c>
      <c r="BT9" s="125"/>
      <c r="BU9" s="125"/>
      <c r="BV9" s="125">
        <v>1</v>
      </c>
      <c r="BW9" s="126">
        <v>4</v>
      </c>
      <c r="BX9" s="127">
        <f>IF(P9=0,"",IF(BW9=0,"",(BW9/P9)))</f>
        <v>0.097560975609756</v>
      </c>
      <c r="BY9" s="128">
        <v>1</v>
      </c>
      <c r="BZ9" s="129">
        <f>IFERROR(BY9/BW9,"-")</f>
        <v>0.25</v>
      </c>
      <c r="CA9" s="130">
        <v>25000</v>
      </c>
      <c r="CB9" s="131">
        <f>IFERROR(CA9/BW9,"-")</f>
        <v>6250</v>
      </c>
      <c r="CC9" s="132"/>
      <c r="CD9" s="132"/>
      <c r="CE9" s="132">
        <v>1</v>
      </c>
      <c r="CF9" s="133">
        <v>1</v>
      </c>
      <c r="CG9" s="134">
        <f>IF(P9=0,"",IF(CF9=0,"",(CF9/P9)))</f>
        <v>0.024390243902439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25000</v>
      </c>
      <c r="CQ9" s="141">
        <v>28000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2.2603773584906</v>
      </c>
      <c r="B12" s="39"/>
      <c r="C12" s="39"/>
      <c r="D12" s="39"/>
      <c r="E12" s="39"/>
      <c r="F12" s="39"/>
      <c r="G12" s="40" t="s">
        <v>107</v>
      </c>
      <c r="H12" s="40"/>
      <c r="I12" s="40"/>
      <c r="J12" s="190">
        <f>SUM(J6:J11)</f>
        <v>265000</v>
      </c>
      <c r="K12" s="41">
        <f>SUM(K6:K11)</f>
        <v>602</v>
      </c>
      <c r="L12" s="41">
        <f>SUM(L6:L11)</f>
        <v>406</v>
      </c>
      <c r="M12" s="41">
        <f>SUM(M6:M11)</f>
        <v>461</v>
      </c>
      <c r="N12" s="41">
        <f>SUM(N6:N11)</f>
        <v>168</v>
      </c>
      <c r="O12" s="41">
        <f>SUM(O6:O11)</f>
        <v>1</v>
      </c>
      <c r="P12" s="41">
        <f>SUM(P6:P11)</f>
        <v>169</v>
      </c>
      <c r="Q12" s="42">
        <f>IFERROR(P12/M12,"-")</f>
        <v>0.36659436008677</v>
      </c>
      <c r="R12" s="78">
        <f>SUM(R6:R11)</f>
        <v>13</v>
      </c>
      <c r="S12" s="78">
        <f>SUM(S6:S11)</f>
        <v>28</v>
      </c>
      <c r="T12" s="42">
        <f>IFERROR(R12/P12,"-")</f>
        <v>0.076923076923077</v>
      </c>
      <c r="U12" s="184">
        <f>IFERROR(J12/P12,"-")</f>
        <v>1568.0473372781</v>
      </c>
      <c r="V12" s="44">
        <f>SUM(V6:V11)</f>
        <v>7</v>
      </c>
      <c r="W12" s="42">
        <f>IFERROR(V12/P12,"-")</f>
        <v>0.041420118343195</v>
      </c>
      <c r="X12" s="190">
        <f>SUM(X6:X11)</f>
        <v>599000</v>
      </c>
      <c r="Y12" s="190">
        <f>IFERROR(X12/P12,"-")</f>
        <v>3544.3786982249</v>
      </c>
      <c r="Z12" s="190">
        <f>IFERROR(X12/V12,"-")</f>
        <v>85571.428571429</v>
      </c>
      <c r="AA12" s="190">
        <f>X12-J12</f>
        <v>334000</v>
      </c>
      <c r="AB12" s="47">
        <f>X12/J12</f>
        <v>2.2603773584906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