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<sst xmlns="http://schemas.openxmlformats.org/spreadsheetml/2006/main" uniqueCount="87">
  <si>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</si>
  <si>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</si>
  <si>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</si>
  <si>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</si>
  <si>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</si>
  <si>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</si>
  <si>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</si>
  <si>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</si>
  <si>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</si>
  <si>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</si>
  <si>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</si>
  <si>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</si>
  <si>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</si>
  <si>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</si>
  <si>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</si>
  <si>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</si>
  <si>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</si>
  <si>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</si>
  <si>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</si>
  <si>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</si>
  <si>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</si>
  <si>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</si>
  <si>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</si>
  <si>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</si>
  <si>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</si>
  <si>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</si>
  <si>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</si>
  <si>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</si>
  <si>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</si>
  <si>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</si>
  <si>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</si>
  <si>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</si>
  <si>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</si>
  <si>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</si>
  <si>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</si>
  <si>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</si>
  <si>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</si>
  <si>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</si>
  <si>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</si>
  <si>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</si>
  <si>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</si>
  <si>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</si>
  <si>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</si>
  <si>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</si>
  <si>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</si>
  <si>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</si>
  <si>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</si>
  <si>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</si>
  <si>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</si>
  <si>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</si>
  <si>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</si>
  <si>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</si>
  <si>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</si>
  <si>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</si>
  <si>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</si>
  <si>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</si>
  <si>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</si>
  <si>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</si>
  <si>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</si>
  <si>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</si>
  <si>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ad638</t>
  </si>
  <si>
    <t>コアマガジン</t>
  </si>
  <si>
    <t>2P_対談風原稿_ヘスティア</t>
  </si>
  <si>
    <t>lp01</t>
  </si>
  <si>
    <t>実話BUNKA超タブー</t>
  </si>
  <si>
    <t>1C2P</t>
  </si>
  <si>
    <t>6月02日(火)</t>
  </si>
  <si>
    <t>ad639</t>
  </si>
  <si>
    <t>空電</t>
  </si>
  <si>
    <t>ad632</t>
  </si>
  <si>
    <t>大洋図書</t>
  </si>
  <si>
    <t>5P元祖</t>
  </si>
  <si>
    <t>実話ナックルズ ウルトラ</t>
  </si>
  <si>
    <t>1C5P</t>
  </si>
  <si>
    <t>6月15日(月)</t>
  </si>
  <si>
    <t>ad633</t>
  </si>
  <si>
    <t>ad634</t>
  </si>
  <si>
    <t>金のEX NEXTデラックス</t>
  </si>
  <si>
    <t>4C2P</t>
  </si>
  <si>
    <t>ad635</t>
  </si>
  <si>
    <t>ad636</t>
  </si>
  <si>
    <t>1P記事_求む！中高年男性版_ヘスティア</t>
  </si>
  <si>
    <t>臨時増刊ラヴァーズ</t>
  </si>
  <si>
    <t>表4</t>
  </si>
  <si>
    <t>6月22日(月)</t>
  </si>
  <si>
    <t>ad637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</si>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</sst>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295000</v>
      </c>
      <c r="E6" s="81">
        <v>473</v>
      </c>
      <c r="F6" s="81">
        <v>215</v>
      </c>
      <c r="G6" s="81">
        <v>381</v>
      </c>
      <c r="H6" s="91">
        <v>115</v>
      </c>
      <c r="I6" s="92">
        <v>1</v>
      </c>
      <c r="J6" s="145">
        <f>H6+I6</f>
        <v>116</v>
      </c>
      <c r="K6" s="82">
        <f>IFERROR(J6/G6,"-")</f>
        <v>0.30446194225722</v>
      </c>
      <c r="L6" s="81">
        <v>11</v>
      </c>
      <c r="M6" s="81">
        <v>17</v>
      </c>
      <c r="N6" s="82">
        <f>IFERROR(L6/J6,"-")</f>
        <v>0.094827586206897</v>
      </c>
      <c r="O6" s="83">
        <f>IFERROR(D6/J6,"-")</f>
        <v>2543.1034482759</v>
      </c>
      <c r="P6" s="84">
        <v>16</v>
      </c>
      <c r="Q6" s="82">
        <f>IFERROR(P6/J6,"-")</f>
        <v>0.13793103448276</v>
      </c>
      <c r="R6" s="200">
        <v>353000</v>
      </c>
      <c r="S6" s="201">
        <f>IFERROR(R6/J6,"-")</f>
        <v>3043.1034482759</v>
      </c>
      <c r="T6" s="201">
        <f>IFERROR(R6/P6,"-")</f>
        <v>22062.5</v>
      </c>
      <c r="U6" s="195">
        <f>IFERROR(R6-D6,"-")</f>
        <v>58000</v>
      </c>
      <c r="V6" s="85">
        <f>R6/D6</f>
        <v>1.1966101694915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295000</v>
      </c>
      <c r="E9" s="41">
        <f>SUM(E6:E7)</f>
        <v>473</v>
      </c>
      <c r="F9" s="41">
        <f>SUM(F6:F7)</f>
        <v>215</v>
      </c>
      <c r="G9" s="41">
        <f>SUM(G6:G7)</f>
        <v>381</v>
      </c>
      <c r="H9" s="41">
        <f>SUM(H6:H7)</f>
        <v>115</v>
      </c>
      <c r="I9" s="41">
        <f>SUM(I6:I7)</f>
        <v>1</v>
      </c>
      <c r="J9" s="41">
        <f>SUM(J6:J7)</f>
        <v>116</v>
      </c>
      <c r="K9" s="42">
        <f>IFERROR(J9/G9,"-")</f>
        <v>0.30446194225722</v>
      </c>
      <c r="L9" s="78">
        <f>SUM(L6:L7)</f>
        <v>11</v>
      </c>
      <c r="M9" s="78">
        <f>SUM(M6:M7)</f>
        <v>17</v>
      </c>
      <c r="N9" s="42">
        <f>IFERROR(L9/J9,"-")</f>
        <v>0.094827586206897</v>
      </c>
      <c r="O9" s="43">
        <f>IFERROR(D9/J9,"-")</f>
        <v>2543.1034482759</v>
      </c>
      <c r="P9" s="44">
        <f>SUM(P6:P7)</f>
        <v>16</v>
      </c>
      <c r="Q9" s="42">
        <f>IFERROR(P9/J9,"-")</f>
        <v>0.13793103448276</v>
      </c>
      <c r="R9" s="45">
        <f>SUM(R6:R7)</f>
        <v>353000</v>
      </c>
      <c r="S9" s="45">
        <f>IFERROR(R9/J9,"-")</f>
        <v>3043.1034482759</v>
      </c>
      <c r="T9" s="45">
        <f>IFERROR(R9/P9,"-")</f>
        <v>22062.5</v>
      </c>
      <c r="U9" s="46">
        <f>SUM(U6:U7)</f>
        <v>58000</v>
      </c>
      <c r="V9" s="47">
        <f>IFERROR(R9/D9,"-")</f>
        <v>1.1966101694915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1.975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</v>
      </c>
      <c r="K6" s="81">
        <v>8</v>
      </c>
      <c r="L6" s="81">
        <v>0</v>
      </c>
      <c r="M6" s="81">
        <v>12</v>
      </c>
      <c r="N6" s="91">
        <v>3</v>
      </c>
      <c r="O6" s="92">
        <v>0</v>
      </c>
      <c r="P6" s="93">
        <f>N6+O6</f>
        <v>3</v>
      </c>
      <c r="Q6" s="82">
        <f>IFERROR(P6/M6,"-")</f>
        <v>0.25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3076.9230769231</v>
      </c>
      <c r="V6" s="84">
        <v>1</v>
      </c>
      <c r="W6" s="82">
        <f>IF(P6=0,"-",V6/P6)</f>
        <v>0.33333333333333</v>
      </c>
      <c r="X6" s="186">
        <v>49000</v>
      </c>
      <c r="Y6" s="187">
        <f>IFERROR(X6/P6,"-")</f>
        <v>16333.333333333</v>
      </c>
      <c r="Z6" s="187">
        <f>IFERROR(X6/V6,"-")</f>
        <v>49000</v>
      </c>
      <c r="AA6" s="188">
        <f>SUM(X6:X7)-SUM(J6:J7)</f>
        <v>39000</v>
      </c>
      <c r="AB6" s="85">
        <f>SUM(X6:X7)/SUM(J6:J7)</f>
        <v>1.975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>
        <v>1</v>
      </c>
      <c r="BQ6" s="122">
        <f>IFERROR(BP6/BN6,"-")</f>
        <v>1</v>
      </c>
      <c r="BR6" s="123">
        <v>49000</v>
      </c>
      <c r="BS6" s="124">
        <f>IFERROR(BR6/BN6,"-")</f>
        <v>49000</v>
      </c>
      <c r="BT6" s="125"/>
      <c r="BU6" s="125"/>
      <c r="BV6" s="125">
        <v>1</v>
      </c>
      <c r="BW6" s="126">
        <v>1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49000</v>
      </c>
      <c r="CQ6" s="141">
        <v>49000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41</v>
      </c>
      <c r="L7" s="81">
        <v>19</v>
      </c>
      <c r="M7" s="81">
        <v>16</v>
      </c>
      <c r="N7" s="91">
        <v>10</v>
      </c>
      <c r="O7" s="92">
        <v>0</v>
      </c>
      <c r="P7" s="93">
        <f>N7+O7</f>
        <v>10</v>
      </c>
      <c r="Q7" s="82">
        <f>IFERROR(P7/M7,"-")</f>
        <v>0.625</v>
      </c>
      <c r="R7" s="81">
        <v>0</v>
      </c>
      <c r="S7" s="81">
        <v>1</v>
      </c>
      <c r="T7" s="82">
        <f>IFERROR(S7/(O7+P7),"-")</f>
        <v>0.1</v>
      </c>
      <c r="U7" s="182"/>
      <c r="V7" s="84">
        <v>2</v>
      </c>
      <c r="W7" s="82">
        <f>IF(P7=0,"-",V7/P7)</f>
        <v>0.2</v>
      </c>
      <c r="X7" s="186">
        <v>30000</v>
      </c>
      <c r="Y7" s="187">
        <f>IFERROR(X7/P7,"-")</f>
        <v>3000</v>
      </c>
      <c r="Z7" s="187">
        <f>IFERROR(X7/V7,"-")</f>
        <v>15000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>
        <v>1</v>
      </c>
      <c r="BH7" s="114">
        <f>IFERROR(BG7/BE7,"-")</f>
        <v>0.5</v>
      </c>
      <c r="BI7" s="115">
        <v>15000</v>
      </c>
      <c r="BJ7" s="116">
        <f>IFERROR(BI7/BE7,"-")</f>
        <v>7500</v>
      </c>
      <c r="BK7" s="117">
        <v>1</v>
      </c>
      <c r="BL7" s="117"/>
      <c r="BM7" s="117"/>
      <c r="BN7" s="119">
        <v>5</v>
      </c>
      <c r="BO7" s="120">
        <f>IF(P7=0,"",IF(BN7=0,"",(BN7/P7)))</f>
        <v>0.5</v>
      </c>
      <c r="BP7" s="121">
        <v>1</v>
      </c>
      <c r="BQ7" s="122">
        <f>IFERROR(BP7/BN7,"-")</f>
        <v>0.2</v>
      </c>
      <c r="BR7" s="123">
        <v>15000</v>
      </c>
      <c r="BS7" s="124">
        <f>IFERROR(BR7/BN7,"-")</f>
        <v>3000</v>
      </c>
      <c r="BT7" s="125">
        <v>1</v>
      </c>
      <c r="BU7" s="125"/>
      <c r="BV7" s="125"/>
      <c r="BW7" s="126">
        <v>1</v>
      </c>
      <c r="BX7" s="127">
        <f>IF(P7=0,"",IF(BW7=0,"",(BW7/P7)))</f>
        <v>0.1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30000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21</v>
      </c>
      <c r="L8" s="81">
        <v>0</v>
      </c>
      <c r="M8" s="81">
        <v>62</v>
      </c>
      <c r="N8" s="91">
        <v>8</v>
      </c>
      <c r="O8" s="92">
        <v>0</v>
      </c>
      <c r="P8" s="93">
        <f>N8+O8</f>
        <v>8</v>
      </c>
      <c r="Q8" s="82">
        <f>IFERROR(P8/M8,"-")</f>
        <v>0.12903225806452</v>
      </c>
      <c r="R8" s="81">
        <v>0</v>
      </c>
      <c r="S8" s="81">
        <v>2</v>
      </c>
      <c r="T8" s="82">
        <f>IFERROR(S8/(O8+P8),"-")</f>
        <v>0.25</v>
      </c>
      <c r="U8" s="182">
        <f>IFERROR(J8/SUM(P8:P9),"-")</f>
        <v>2205.8823529412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-60000</v>
      </c>
      <c r="AB8" s="85">
        <f>SUM(X8:X9)/SUM(J8:J9)</f>
        <v>0.2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0.375</v>
      </c>
      <c r="BY8" s="128">
        <v>1</v>
      </c>
      <c r="BZ8" s="129">
        <f>IFERROR(BY8/BW8,"-")</f>
        <v>0.33333333333333</v>
      </c>
      <c r="CA8" s="130">
        <v>5000</v>
      </c>
      <c r="CB8" s="131">
        <f>IFERROR(CA8/BW8,"-")</f>
        <v>1666.6666666667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93</v>
      </c>
      <c r="L9" s="81">
        <v>71</v>
      </c>
      <c r="M9" s="81">
        <v>44</v>
      </c>
      <c r="N9" s="91">
        <v>26</v>
      </c>
      <c r="O9" s="92">
        <v>0</v>
      </c>
      <c r="P9" s="93">
        <f>N9+O9</f>
        <v>26</v>
      </c>
      <c r="Q9" s="82">
        <f>IFERROR(P9/M9,"-")</f>
        <v>0.59090909090909</v>
      </c>
      <c r="R9" s="81">
        <v>3</v>
      </c>
      <c r="S9" s="81">
        <v>6</v>
      </c>
      <c r="T9" s="82">
        <f>IFERROR(S9/(O9+P9),"-")</f>
        <v>0.23076923076923</v>
      </c>
      <c r="U9" s="182"/>
      <c r="V9" s="84">
        <v>2</v>
      </c>
      <c r="W9" s="82">
        <f>IF(P9=0,"-",V9/P9)</f>
        <v>0.076923076923077</v>
      </c>
      <c r="X9" s="186">
        <v>15000</v>
      </c>
      <c r="Y9" s="187">
        <f>IFERROR(X9/P9,"-")</f>
        <v>576.92307692308</v>
      </c>
      <c r="Z9" s="187">
        <f>IFERROR(X9/V9,"-")</f>
        <v>7500</v>
      </c>
      <c r="AA9" s="188"/>
      <c r="AB9" s="85"/>
      <c r="AC9" s="79"/>
      <c r="AD9" s="94">
        <v>1</v>
      </c>
      <c r="AE9" s="95">
        <f>IF(P9=0,"",IF(AD9=0,"",(AD9/P9)))</f>
        <v>0.038461538461538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0.038461538461538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0.038461538461538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11</v>
      </c>
      <c r="BF9" s="113">
        <f>IF(P9=0,"",IF(BE9=0,"",(BE9/P9)))</f>
        <v>0.42307692307692</v>
      </c>
      <c r="BG9" s="112">
        <v>1</v>
      </c>
      <c r="BH9" s="114">
        <f>IFERROR(BG9/BE9,"-")</f>
        <v>0.090909090909091</v>
      </c>
      <c r="BI9" s="115">
        <v>3000</v>
      </c>
      <c r="BJ9" s="116">
        <f>IFERROR(BI9/BE9,"-")</f>
        <v>272.72727272727</v>
      </c>
      <c r="BK9" s="117">
        <v>1</v>
      </c>
      <c r="BL9" s="117"/>
      <c r="BM9" s="117"/>
      <c r="BN9" s="119">
        <v>8</v>
      </c>
      <c r="BO9" s="120">
        <f>IF(P9=0,"",IF(BN9=0,"",(BN9/P9)))</f>
        <v>0.30769230769231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0.11538461538462</v>
      </c>
      <c r="BY9" s="128">
        <v>2</v>
      </c>
      <c r="BZ9" s="129">
        <f>IFERROR(BY9/BW9,"-")</f>
        <v>0.66666666666667</v>
      </c>
      <c r="CA9" s="130">
        <v>8000</v>
      </c>
      <c r="CB9" s="131">
        <f>IFERROR(CA9/BW9,"-")</f>
        <v>2666.6666666667</v>
      </c>
      <c r="CC9" s="132">
        <v>2</v>
      </c>
      <c r="CD9" s="132"/>
      <c r="CE9" s="132"/>
      <c r="CF9" s="133">
        <v>1</v>
      </c>
      <c r="CG9" s="134">
        <f>IF(P9=0,"",IF(CF9=0,"",(CF9/P9)))</f>
        <v>0.038461538461538</v>
      </c>
      <c r="CH9" s="135">
        <v>1</v>
      </c>
      <c r="CI9" s="136">
        <f>IFERROR(CH9/CF9,"-")</f>
        <v>1</v>
      </c>
      <c r="CJ9" s="137">
        <v>10000</v>
      </c>
      <c r="CK9" s="138">
        <f>IFERROR(CJ9/CF9,"-")</f>
        <v>10000</v>
      </c>
      <c r="CL9" s="139">
        <v>1</v>
      </c>
      <c r="CM9" s="139"/>
      <c r="CN9" s="139"/>
      <c r="CO9" s="140">
        <v>2</v>
      </c>
      <c r="CP9" s="141">
        <v>15000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1.4388888888889</v>
      </c>
      <c r="B10" s="203" t="s">
        <v>76</v>
      </c>
      <c r="C10" s="203" t="s">
        <v>70</v>
      </c>
      <c r="D10" s="203" t="s">
        <v>62</v>
      </c>
      <c r="E10" s="203"/>
      <c r="F10" s="203" t="s">
        <v>63</v>
      </c>
      <c r="G10" s="203" t="s">
        <v>77</v>
      </c>
      <c r="H10" s="90" t="s">
        <v>78</v>
      </c>
      <c r="I10" s="90" t="s">
        <v>74</v>
      </c>
      <c r="J10" s="188">
        <v>75000</v>
      </c>
      <c r="K10" s="81">
        <v>12</v>
      </c>
      <c r="L10" s="81">
        <v>0</v>
      </c>
      <c r="M10" s="81">
        <v>31</v>
      </c>
      <c r="N10" s="91">
        <v>4</v>
      </c>
      <c r="O10" s="92">
        <v>0</v>
      </c>
      <c r="P10" s="93">
        <f>N10+O10</f>
        <v>4</v>
      </c>
      <c r="Q10" s="82">
        <f>IFERROR(P10/M10,"-")</f>
        <v>0.12903225806452</v>
      </c>
      <c r="R10" s="81">
        <v>0</v>
      </c>
      <c r="S10" s="81">
        <v>1</v>
      </c>
      <c r="T10" s="82">
        <f>IFERROR(S10/(O10+P10),"-")</f>
        <v>0.25</v>
      </c>
      <c r="U10" s="182">
        <f>IFERROR(J10/SUM(P10:P13),"-")</f>
        <v>1086.9565217391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SUM(X10:X13)-SUM(J10:J13)</f>
        <v>79000</v>
      </c>
      <c r="AB10" s="85">
        <f>SUM(X10:X13)/SUM(J10:J13)</f>
        <v>1.4388888888889</v>
      </c>
      <c r="AC10" s="79"/>
      <c r="AD10" s="94">
        <v>1</v>
      </c>
      <c r="AE10" s="95">
        <f>IF(P10=0,"",IF(AD10=0,"",(AD10/P10)))</f>
        <v>0.25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0.5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83</v>
      </c>
      <c r="L11" s="81">
        <v>29</v>
      </c>
      <c r="M11" s="81">
        <v>6</v>
      </c>
      <c r="N11" s="91">
        <v>7</v>
      </c>
      <c r="O11" s="92">
        <v>0</v>
      </c>
      <c r="P11" s="93">
        <f>N11+O11</f>
        <v>7</v>
      </c>
      <c r="Q11" s="82">
        <f>IFERROR(P11/M11,"-")</f>
        <v>1.1666666666667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0.14285714285714</v>
      </c>
      <c r="X11" s="186">
        <v>21000</v>
      </c>
      <c r="Y11" s="187">
        <f>IFERROR(X11/P11,"-")</f>
        <v>3000</v>
      </c>
      <c r="Z11" s="187">
        <f>IFERROR(X11/V11,"-")</f>
        <v>21000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0.28571428571429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0.14285714285714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0.14285714285714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0.28571428571429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0.14285714285714</v>
      </c>
      <c r="CH11" s="135">
        <v>1</v>
      </c>
      <c r="CI11" s="136">
        <f>IFERROR(CH11/CF11,"-")</f>
        <v>1</v>
      </c>
      <c r="CJ11" s="137">
        <v>21000</v>
      </c>
      <c r="CK11" s="138">
        <f>IFERROR(CJ11/CF11,"-")</f>
        <v>21000</v>
      </c>
      <c r="CL11" s="139"/>
      <c r="CM11" s="139"/>
      <c r="CN11" s="139">
        <v>1</v>
      </c>
      <c r="CO11" s="140">
        <v>1</v>
      </c>
      <c r="CP11" s="141">
        <v>21000</v>
      </c>
      <c r="CQ11" s="141">
        <v>21000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2.2666666666667</v>
      </c>
      <c r="B12" s="203" t="s">
        <v>80</v>
      </c>
      <c r="C12" s="203" t="s">
        <v>70</v>
      </c>
      <c r="D12" s="203" t="s">
        <v>81</v>
      </c>
      <c r="E12" s="203"/>
      <c r="F12" s="203" t="s">
        <v>63</v>
      </c>
      <c r="G12" s="203" t="s">
        <v>82</v>
      </c>
      <c r="H12" s="90" t="s">
        <v>83</v>
      </c>
      <c r="I12" s="90" t="s">
        <v>84</v>
      </c>
      <c r="J12" s="188">
        <v>105000</v>
      </c>
      <c r="K12" s="81">
        <v>49</v>
      </c>
      <c r="L12" s="81">
        <v>0</v>
      </c>
      <c r="M12" s="81">
        <v>165</v>
      </c>
      <c r="N12" s="91">
        <v>20</v>
      </c>
      <c r="O12" s="92">
        <v>1</v>
      </c>
      <c r="P12" s="93">
        <f>N12+O12</f>
        <v>21</v>
      </c>
      <c r="Q12" s="82">
        <f>IFERROR(P12/M12,"-")</f>
        <v>0.12727272727273</v>
      </c>
      <c r="R12" s="81">
        <v>1</v>
      </c>
      <c r="S12" s="81">
        <v>5</v>
      </c>
      <c r="T12" s="82">
        <f>IFERROR(S12/(O12+P12),"-")</f>
        <v>0.22727272727273</v>
      </c>
      <c r="U12" s="182">
        <f>IFERROR(J12/SUM(P12:P15),"-")</f>
        <v>1810.3448275862</v>
      </c>
      <c r="V12" s="84">
        <v>3</v>
      </c>
      <c r="W12" s="82">
        <f>IF(P12=0,"-",V12/P12)</f>
        <v>0.14285714285714</v>
      </c>
      <c r="X12" s="186">
        <v>60000</v>
      </c>
      <c r="Y12" s="187">
        <f>IFERROR(X12/P12,"-")</f>
        <v>2857.1428571429</v>
      </c>
      <c r="Z12" s="187">
        <f>IFERROR(X12/V12,"-")</f>
        <v>20000</v>
      </c>
      <c r="AA12" s="188">
        <f>SUM(X12:X15)-SUM(J12:J15)</f>
        <v>133000</v>
      </c>
      <c r="AB12" s="85">
        <f>SUM(X12:X15)/SUM(J12:J15)</f>
        <v>2.2666666666667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3</v>
      </c>
      <c r="AN12" s="101">
        <f>IF(P12=0,"",IF(AM12=0,"",(AM12/P12)))</f>
        <v>0.14285714285714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0.095238095238095</v>
      </c>
      <c r="AX12" s="106">
        <v>1</v>
      </c>
      <c r="AY12" s="108">
        <f>IFERROR(AX12/AV12,"-")</f>
        <v>0.5</v>
      </c>
      <c r="AZ12" s="109">
        <v>3000</v>
      </c>
      <c r="BA12" s="110">
        <f>IFERROR(AZ12/AV12,"-")</f>
        <v>1500</v>
      </c>
      <c r="BB12" s="111">
        <v>1</v>
      </c>
      <c r="BC12" s="111"/>
      <c r="BD12" s="111"/>
      <c r="BE12" s="112">
        <v>5</v>
      </c>
      <c r="BF12" s="113">
        <f>IF(P12=0,"",IF(BE12=0,"",(BE12/P12)))</f>
        <v>0.23809523809524</v>
      </c>
      <c r="BG12" s="112">
        <v>1</v>
      </c>
      <c r="BH12" s="114">
        <f>IFERROR(BG12/BE12,"-")</f>
        <v>0.2</v>
      </c>
      <c r="BI12" s="115">
        <v>11000</v>
      </c>
      <c r="BJ12" s="116">
        <f>IFERROR(BI12/BE12,"-")</f>
        <v>2200</v>
      </c>
      <c r="BK12" s="117"/>
      <c r="BL12" s="117"/>
      <c r="BM12" s="117">
        <v>1</v>
      </c>
      <c r="BN12" s="119">
        <v>6</v>
      </c>
      <c r="BO12" s="120">
        <f>IF(P12=0,"",IF(BN12=0,"",(BN12/P12)))</f>
        <v>0.28571428571429</v>
      </c>
      <c r="BP12" s="121">
        <v>1</v>
      </c>
      <c r="BQ12" s="122">
        <f>IFERROR(BP12/BN12,"-")</f>
        <v>0.16666666666667</v>
      </c>
      <c r="BR12" s="123">
        <v>6000</v>
      </c>
      <c r="BS12" s="124">
        <f>IFERROR(BR12/BN12,"-")</f>
        <v>1000</v>
      </c>
      <c r="BT12" s="125"/>
      <c r="BU12" s="125">
        <v>1</v>
      </c>
      <c r="BV12" s="125"/>
      <c r="BW12" s="126">
        <v>5</v>
      </c>
      <c r="BX12" s="127">
        <f>IF(P12=0,"",IF(BW12=0,"",(BW12/P12)))</f>
        <v>0.23809523809524</v>
      </c>
      <c r="BY12" s="128">
        <v>1</v>
      </c>
      <c r="BZ12" s="129">
        <f>IFERROR(BY12/BW12,"-")</f>
        <v>0.2</v>
      </c>
      <c r="CA12" s="130">
        <v>40000</v>
      </c>
      <c r="CB12" s="131">
        <f>IFERROR(CA12/BW12,"-")</f>
        <v>8000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60000</v>
      </c>
      <c r="CQ12" s="141">
        <v>40000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166</v>
      </c>
      <c r="L13" s="81">
        <v>96</v>
      </c>
      <c r="M13" s="81">
        <v>45</v>
      </c>
      <c r="N13" s="91">
        <v>37</v>
      </c>
      <c r="O13" s="92">
        <v>0</v>
      </c>
      <c r="P13" s="93">
        <f>N13+O13</f>
        <v>37</v>
      </c>
      <c r="Q13" s="82">
        <f>IFERROR(P13/M13,"-")</f>
        <v>0.82222222222222</v>
      </c>
      <c r="R13" s="81">
        <v>6</v>
      </c>
      <c r="S13" s="81">
        <v>2</v>
      </c>
      <c r="T13" s="82">
        <f>IFERROR(S13/(O13+P13),"-")</f>
        <v>0.054054054054054</v>
      </c>
      <c r="U13" s="182"/>
      <c r="V13" s="84">
        <v>7</v>
      </c>
      <c r="W13" s="82">
        <f>IF(P13=0,"-",V13/P13)</f>
        <v>0.18918918918919</v>
      </c>
      <c r="X13" s="186">
        <v>178000</v>
      </c>
      <c r="Y13" s="187">
        <f>IFERROR(X13/P13,"-")</f>
        <v>4810.8108108108</v>
      </c>
      <c r="Z13" s="187">
        <f>IFERROR(X13/V13,"-")</f>
        <v>25428.571428571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8</v>
      </c>
      <c r="BF13" s="113">
        <f>IF(P13=0,"",IF(BE13=0,"",(BE13/P13)))</f>
        <v>0.21621621621622</v>
      </c>
      <c r="BG13" s="112">
        <v>2</v>
      </c>
      <c r="BH13" s="114">
        <f>IFERROR(BG13/BE13,"-")</f>
        <v>0.25</v>
      </c>
      <c r="BI13" s="115">
        <v>10000</v>
      </c>
      <c r="BJ13" s="116">
        <f>IFERROR(BI13/BE13,"-")</f>
        <v>1250</v>
      </c>
      <c r="BK13" s="117">
        <v>2</v>
      </c>
      <c r="BL13" s="117"/>
      <c r="BM13" s="117"/>
      <c r="BN13" s="119">
        <v>19</v>
      </c>
      <c r="BO13" s="120">
        <f>IF(P13=0,"",IF(BN13=0,"",(BN13/P13)))</f>
        <v>0.51351351351351</v>
      </c>
      <c r="BP13" s="121">
        <v>3</v>
      </c>
      <c r="BQ13" s="122">
        <f>IFERROR(BP13/BN13,"-")</f>
        <v>0.15789473684211</v>
      </c>
      <c r="BR13" s="123">
        <v>56000</v>
      </c>
      <c r="BS13" s="124">
        <f>IFERROR(BR13/BN13,"-")</f>
        <v>2947.3684210526</v>
      </c>
      <c r="BT13" s="125">
        <v>1</v>
      </c>
      <c r="BU13" s="125"/>
      <c r="BV13" s="125">
        <v>2</v>
      </c>
      <c r="BW13" s="126">
        <v>7</v>
      </c>
      <c r="BX13" s="127">
        <f>IF(P13=0,"",IF(BW13=0,"",(BW13/P13)))</f>
        <v>0.18918918918919</v>
      </c>
      <c r="BY13" s="128">
        <v>2</v>
      </c>
      <c r="BZ13" s="129">
        <f>IFERROR(BY13/BW13,"-")</f>
        <v>0.28571428571429</v>
      </c>
      <c r="CA13" s="130">
        <v>21000</v>
      </c>
      <c r="CB13" s="131">
        <f>IFERROR(CA13/BW13,"-")</f>
        <v>3000</v>
      </c>
      <c r="CC13" s="132">
        <v>1</v>
      </c>
      <c r="CD13" s="132">
        <v>1</v>
      </c>
      <c r="CE13" s="132"/>
      <c r="CF13" s="133">
        <v>3</v>
      </c>
      <c r="CG13" s="134">
        <f>IF(P13=0,"",IF(CF13=0,"",(CF13/P13)))</f>
        <v>0.081081081081081</v>
      </c>
      <c r="CH13" s="135">
        <v>2</v>
      </c>
      <c r="CI13" s="136">
        <f>IFERROR(CH13/CF13,"-")</f>
        <v>0.66666666666667</v>
      </c>
      <c r="CJ13" s="137">
        <v>97000</v>
      </c>
      <c r="CK13" s="138">
        <f>IFERROR(CJ13/CF13,"-")</f>
        <v>32333.333333333</v>
      </c>
      <c r="CL13" s="139">
        <v>1</v>
      </c>
      <c r="CM13" s="139"/>
      <c r="CN13" s="139">
        <v>1</v>
      </c>
      <c r="CO13" s="140">
        <v>7</v>
      </c>
      <c r="CP13" s="141">
        <v>178000</v>
      </c>
      <c r="CQ13" s="141">
        <v>94000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1.1966101694915</v>
      </c>
      <c r="B16" s="39"/>
      <c r="C16" s="39"/>
      <c r="D16" s="39"/>
      <c r="E16" s="39"/>
      <c r="F16" s="39"/>
      <c r="G16" s="40" t="s">
        <v>86</v>
      </c>
      <c r="H16" s="40"/>
      <c r="I16" s="40"/>
      <c r="J16" s="190">
        <f>SUM(J6:J15)</f>
        <v>295000</v>
      </c>
      <c r="K16" s="41">
        <f>SUM(K6:K15)</f>
        <v>473</v>
      </c>
      <c r="L16" s="41">
        <f>SUM(L6:L15)</f>
        <v>215</v>
      </c>
      <c r="M16" s="41">
        <f>SUM(M6:M15)</f>
        <v>381</v>
      </c>
      <c r="N16" s="41">
        <f>SUM(N6:N15)</f>
        <v>115</v>
      </c>
      <c r="O16" s="41">
        <f>SUM(O6:O15)</f>
        <v>1</v>
      </c>
      <c r="P16" s="41">
        <f>SUM(P6:P15)</f>
        <v>116</v>
      </c>
      <c r="Q16" s="42">
        <f>IFERROR(P16/M16,"-")</f>
        <v>0.30446194225722</v>
      </c>
      <c r="R16" s="78">
        <f>SUM(R6:R15)</f>
        <v>11</v>
      </c>
      <c r="S16" s="78">
        <f>SUM(S6:S15)</f>
        <v>17</v>
      </c>
      <c r="T16" s="42">
        <f>IFERROR(R16/P16,"-")</f>
        <v>0.094827586206897</v>
      </c>
      <c r="U16" s="184">
        <f>IFERROR(J16/P16,"-")</f>
        <v>2543.1034482759</v>
      </c>
      <c r="V16" s="44">
        <f>SUM(V6:V15)</f>
        <v>16</v>
      </c>
      <c r="W16" s="42">
        <f>IFERROR(V16/P16,"-")</f>
        <v>0.13793103448276</v>
      </c>
      <c r="X16" s="190">
        <f>SUM(X6:X15)</f>
        <v>353000</v>
      </c>
      <c r="Y16" s="190">
        <f>IFERROR(X16/P16,"-")</f>
        <v>3043.1034482759</v>
      </c>
      <c r="Z16" s="190">
        <f>IFERROR(X16/V16,"-")</f>
        <v>22062.5</v>
      </c>
      <c r="AA16" s="190">
        <f>X16-J16</f>
        <v>58000</v>
      </c>
      <c r="AB16" s="47">
        <f>X16/J16</f>
        <v>1.1966101694915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2:A15"/>
    <mergeCell ref="J12:J15"/>
    <mergeCell ref="U12:U15"/>
    <mergeCell ref="AA12:AA15"/>
    <mergeCell ref="AB12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