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<sst xmlns="http://schemas.openxmlformats.org/spreadsheetml/2006/main" uniqueCount="120">
  <si>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</si>
  <si>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</si>
  <si>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</si>
  <si>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</si>
  <si>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</si>
  <si>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</si>
  <si>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</si>
  <si>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</si>
  <si>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</si>
  <si>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</si>
  <si>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</si>
  <si>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</si>
  <si>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</si>
  <si>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</si>
  <si>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</si>
  <si>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</si>
  <si>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</si>
  <si>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</si>
  <si>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</si>
  <si>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</si>
  <si>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</si>
  <si>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</si>
  <si>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</si>
  <si>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</si>
  <si>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</si>
  <si>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</si>
  <si>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</si>
  <si>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</si>
  <si>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</si>
  <si>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</si>
  <si>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</si>
  <si>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</si>
  <si>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</si>
  <si>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</si>
  <si>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</si>
  <si>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</si>
  <si>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</si>
  <si>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</si>
  <si>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</si>
  <si>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</si>
  <si>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</si>
  <si>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</si>
  <si>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</si>
  <si>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</si>
  <si>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</si>
  <si>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</si>
  <si>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</si>
  <si>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</si>
  <si>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</si>
  <si>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</si>
  <si>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</si>
  <si>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</si>
  <si>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</si>
  <si>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</si>
  <si>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</si>
  <si>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</si>
  <si>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</si>
  <si>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</si>
  <si>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</si>
  <si>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</si>
  <si>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</si>
  <si>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ad619</t>
  </si>
  <si>
    <t>いろいろ</t>
  </si>
  <si>
    <t>企画枠4コマ漫画</t>
  </si>
  <si>
    <t>空電</t>
  </si>
  <si>
    <t>実話カタログ企画</t>
  </si>
  <si>
    <t>企画枠</t>
  </si>
  <si>
    <t>4月01日(水)</t>
  </si>
  <si>
    <t>ad612</t>
  </si>
  <si>
    <t>コアマガジン</t>
  </si>
  <si>
    <t>2P_対談風原稿_ヘスティア</t>
  </si>
  <si>
    <t>lp01</t>
  </si>
  <si>
    <t>実話BUNKA超タブー</t>
  </si>
  <si>
    <t>4C2P</t>
  </si>
  <si>
    <t>ad613</t>
  </si>
  <si>
    <t>ad614</t>
  </si>
  <si>
    <t>日本文芸社</t>
  </si>
  <si>
    <t>週刊漫画ゴラク.1W金</t>
  </si>
  <si>
    <t>1C2P</t>
  </si>
  <si>
    <t>4月03日(金)</t>
  </si>
  <si>
    <t>ad615</t>
  </si>
  <si>
    <t>ad620</t>
  </si>
  <si>
    <t>大洋図書</t>
  </si>
  <si>
    <t>実話ナックルズ ウルトラ</t>
  </si>
  <si>
    <t>4月15日(水)</t>
  </si>
  <si>
    <t>ad621</t>
  </si>
  <si>
    <t>ad616</t>
  </si>
  <si>
    <t>5P元祖</t>
  </si>
  <si>
    <t>実話BUNKAタブー</t>
  </si>
  <si>
    <t>1C5P</t>
  </si>
  <si>
    <t>4月16日(木)</t>
  </si>
  <si>
    <t>ad617</t>
  </si>
  <si>
    <t>ad622</t>
  </si>
  <si>
    <t>臨時増刊ラヴァーズ</t>
  </si>
  <si>
    <t>4月22日(水)</t>
  </si>
  <si>
    <t>ad623</t>
  </si>
  <si>
    <t>ad624</t>
  </si>
  <si>
    <t>徳間書店</t>
  </si>
  <si>
    <t>DVD-袋専用セリフアレンジ黒-ヘスティア</t>
  </si>
  <si>
    <t>アサヒ芸能.4W火</t>
  </si>
  <si>
    <t>DVD袋裏4C</t>
  </si>
  <si>
    <t>4月28日(火)</t>
  </si>
  <si>
    <t>ad625</t>
  </si>
  <si>
    <t>雑誌 TOTAL</t>
  </si>
  <si>
    <t>●DVD 広告</t>
  </si>
  <si>
    <t>pa531</t>
  </si>
  <si>
    <t>三和出版</t>
  </si>
  <si>
    <t>DVD漫画きよし</t>
  </si>
  <si>
    <t>A4、全国書店売、1320円、3万部</t>
  </si>
  <si>
    <t>新人OL SEX研修</t>
  </si>
  <si>
    <t>DVD袋表4C</t>
  </si>
  <si>
    <t>4月14日(火)</t>
  </si>
  <si>
    <t>pa532</t>
  </si>
  <si>
    <t>pa533</t>
  </si>
  <si>
    <t>A4変形、季刊売、CVS、860円、8万部</t>
  </si>
  <si>
    <t>MEN'S DVD</t>
  </si>
  <si>
    <t>DVD貼付面4C1/3P</t>
  </si>
  <si>
    <t>4月27日(月)</t>
  </si>
  <si>
    <t>pa534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</si>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</sst>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13</v>
      </c>
      <c r="D6" s="195">
        <v>485000</v>
      </c>
      <c r="E6" s="81">
        <v>1023</v>
      </c>
      <c r="F6" s="81">
        <v>519</v>
      </c>
      <c r="G6" s="81">
        <v>779</v>
      </c>
      <c r="H6" s="91">
        <v>223</v>
      </c>
      <c r="I6" s="92">
        <v>1</v>
      </c>
      <c r="J6" s="145">
        <f>H6+I6</f>
        <v>224</v>
      </c>
      <c r="K6" s="82">
        <f>IFERROR(J6/G6,"-")</f>
        <v>0.28754813863928</v>
      </c>
      <c r="L6" s="81">
        <v>26</v>
      </c>
      <c r="M6" s="81">
        <v>39</v>
      </c>
      <c r="N6" s="82">
        <f>IFERROR(L6/J6,"-")</f>
        <v>0.11607142857143</v>
      </c>
      <c r="O6" s="83">
        <f>IFERROR(D6/J6,"-")</f>
        <v>2165.1785714286</v>
      </c>
      <c r="P6" s="84">
        <v>49</v>
      </c>
      <c r="Q6" s="82">
        <f>IFERROR(P6/J6,"-")</f>
        <v>0.21875</v>
      </c>
      <c r="R6" s="200">
        <v>2794005</v>
      </c>
      <c r="S6" s="201">
        <f>IFERROR(R6/J6,"-")</f>
        <v>12473.236607143</v>
      </c>
      <c r="T6" s="201">
        <f>IFERROR(R6/P6,"-")</f>
        <v>57020.510204082</v>
      </c>
      <c r="U6" s="195">
        <f>IFERROR(R6-D6,"-")</f>
        <v>2309005</v>
      </c>
      <c r="V6" s="85">
        <f>R6/D6</f>
        <v>5.7608350515464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200000</v>
      </c>
      <c r="E7" s="81">
        <v>1004</v>
      </c>
      <c r="F7" s="81">
        <v>638</v>
      </c>
      <c r="G7" s="81">
        <v>1167</v>
      </c>
      <c r="H7" s="91">
        <v>377</v>
      </c>
      <c r="I7" s="92">
        <v>10</v>
      </c>
      <c r="J7" s="145">
        <f>H7+I7</f>
        <v>387</v>
      </c>
      <c r="K7" s="82">
        <f>IFERROR(J7/G7,"-")</f>
        <v>0.33161953727506</v>
      </c>
      <c r="L7" s="81">
        <v>20</v>
      </c>
      <c r="M7" s="81">
        <v>96</v>
      </c>
      <c r="N7" s="82">
        <f>IFERROR(L7/J7,"-")</f>
        <v>0.051679586563307</v>
      </c>
      <c r="O7" s="83">
        <f>IFERROR(D7/J7,"-")</f>
        <v>516.79586563307</v>
      </c>
      <c r="P7" s="84">
        <v>22</v>
      </c>
      <c r="Q7" s="82">
        <f>IFERROR(P7/J7,"-")</f>
        <v>0.056847545219638</v>
      </c>
      <c r="R7" s="200">
        <v>3069500</v>
      </c>
      <c r="S7" s="201">
        <f>IFERROR(R7/J7,"-")</f>
        <v>7931.5245478036</v>
      </c>
      <c r="T7" s="201">
        <f>IFERROR(R7/P7,"-")</f>
        <v>139522.72727273</v>
      </c>
      <c r="U7" s="195">
        <f>IFERROR(R7-D7,"-")</f>
        <v>2869500</v>
      </c>
      <c r="V7" s="85">
        <f>R7/D7</f>
        <v>15.3475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685000</v>
      </c>
      <c r="E10" s="41">
        <f>SUM(E6:E8)</f>
        <v>2027</v>
      </c>
      <c r="F10" s="41">
        <f>SUM(F6:F8)</f>
        <v>1157</v>
      </c>
      <c r="G10" s="41">
        <f>SUM(G6:G8)</f>
        <v>1946</v>
      </c>
      <c r="H10" s="41">
        <f>SUM(H6:H8)</f>
        <v>600</v>
      </c>
      <c r="I10" s="41">
        <f>SUM(I6:I8)</f>
        <v>11</v>
      </c>
      <c r="J10" s="41">
        <f>SUM(J6:J8)</f>
        <v>611</v>
      </c>
      <c r="K10" s="42">
        <f>IFERROR(J10/G10,"-")</f>
        <v>0.31397738951696</v>
      </c>
      <c r="L10" s="78">
        <f>SUM(L6:L8)</f>
        <v>46</v>
      </c>
      <c r="M10" s="78">
        <f>SUM(M6:M8)</f>
        <v>135</v>
      </c>
      <c r="N10" s="42">
        <f>IFERROR(L10/J10,"-")</f>
        <v>0.075286415711948</v>
      </c>
      <c r="O10" s="43">
        <f>IFERROR(D10/J10,"-")</f>
        <v>1121.1129296236</v>
      </c>
      <c r="P10" s="44">
        <f>SUM(P6:P8)</f>
        <v>71</v>
      </c>
      <c r="Q10" s="42">
        <f>IFERROR(P10/J10,"-")</f>
        <v>0.11620294599018</v>
      </c>
      <c r="R10" s="45">
        <f>SUM(R6:R8)</f>
        <v>5863505</v>
      </c>
      <c r="S10" s="45">
        <f>IFERROR(R10/J10,"-")</f>
        <v>9596.5711947627</v>
      </c>
      <c r="T10" s="45">
        <f>IFERROR(R10/P10,"-")</f>
        <v>82584.577464789</v>
      </c>
      <c r="U10" s="46">
        <f>SUM(U6:U8)</f>
        <v>5178505</v>
      </c>
      <c r="V10" s="47">
        <f>IFERROR(R10/D10,"-")</f>
        <v>8.5598613138686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2.45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256</v>
      </c>
      <c r="L6" s="81">
        <v>150</v>
      </c>
      <c r="M6" s="81">
        <v>56</v>
      </c>
      <c r="N6" s="91">
        <v>38</v>
      </c>
      <c r="O6" s="92">
        <v>1</v>
      </c>
      <c r="P6" s="93">
        <f>N6+O6</f>
        <v>39</v>
      </c>
      <c r="Q6" s="82">
        <f>IFERROR(P6/M6,"-")</f>
        <v>0.69642857142857</v>
      </c>
      <c r="R6" s="81">
        <v>4</v>
      </c>
      <c r="S6" s="81">
        <v>3</v>
      </c>
      <c r="T6" s="82">
        <f>IFERROR(S6/(O6+P6),"-")</f>
        <v>0.075</v>
      </c>
      <c r="U6" s="182">
        <f>IFERROR(J6/SUM(P6:P6),"-")</f>
        <v>1538.4615384615</v>
      </c>
      <c r="V6" s="84">
        <v>7</v>
      </c>
      <c r="W6" s="82">
        <f>IF(P6=0,"-",V6/P6)</f>
        <v>0.17948717948718</v>
      </c>
      <c r="X6" s="186">
        <v>147000</v>
      </c>
      <c r="Y6" s="187">
        <f>IFERROR(X6/P6,"-")</f>
        <v>3769.2307692308</v>
      </c>
      <c r="Z6" s="187">
        <f>IFERROR(X6/V6,"-")</f>
        <v>21000</v>
      </c>
      <c r="AA6" s="188">
        <f>SUM(X6:X6)-SUM(J6:J6)</f>
        <v>87000</v>
      </c>
      <c r="AB6" s="85">
        <f>SUM(X6:X6)/SUM(J6:J6)</f>
        <v>2.45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0.025641025641026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0.1025641025641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11</v>
      </c>
      <c r="BF6" s="113">
        <f>IF(P6=0,"",IF(BE6=0,"",(BE6/P6)))</f>
        <v>0.28205128205128</v>
      </c>
      <c r="BG6" s="112">
        <v>2</v>
      </c>
      <c r="BH6" s="114">
        <f>IFERROR(BG6/BE6,"-")</f>
        <v>0.18181818181818</v>
      </c>
      <c r="BI6" s="115">
        <v>27000</v>
      </c>
      <c r="BJ6" s="116">
        <f>IFERROR(BI6/BE6,"-")</f>
        <v>2454.5454545455</v>
      </c>
      <c r="BK6" s="117"/>
      <c r="BL6" s="117">
        <v>1</v>
      </c>
      <c r="BM6" s="117">
        <v>1</v>
      </c>
      <c r="BN6" s="119">
        <v>14</v>
      </c>
      <c r="BO6" s="120">
        <f>IF(P6=0,"",IF(BN6=0,"",(BN6/P6)))</f>
        <v>0.35897435897436</v>
      </c>
      <c r="BP6" s="121">
        <v>1</v>
      </c>
      <c r="BQ6" s="122">
        <f>IFERROR(BP6/BN6,"-")</f>
        <v>0.071428571428571</v>
      </c>
      <c r="BR6" s="123">
        <v>5000</v>
      </c>
      <c r="BS6" s="124">
        <f>IFERROR(BR6/BN6,"-")</f>
        <v>357.14285714286</v>
      </c>
      <c r="BT6" s="125">
        <v>1</v>
      </c>
      <c r="BU6" s="125"/>
      <c r="BV6" s="125"/>
      <c r="BW6" s="126">
        <v>7</v>
      </c>
      <c r="BX6" s="127">
        <f>IF(P6=0,"",IF(BW6=0,"",(BW6/P6)))</f>
        <v>0.17948717948718</v>
      </c>
      <c r="BY6" s="128">
        <v>4</v>
      </c>
      <c r="BZ6" s="129">
        <f>IFERROR(BY6/BW6,"-")</f>
        <v>0.57142857142857</v>
      </c>
      <c r="CA6" s="130">
        <v>112000</v>
      </c>
      <c r="CB6" s="131">
        <f>IFERROR(CA6/BW6,"-")</f>
        <v>16000</v>
      </c>
      <c r="CC6" s="132">
        <v>2</v>
      </c>
      <c r="CD6" s="132"/>
      <c r="CE6" s="132">
        <v>2</v>
      </c>
      <c r="CF6" s="133">
        <v>2</v>
      </c>
      <c r="CG6" s="134">
        <f>IF(P6=0,"",IF(CF6=0,"",(CF6/P6)))</f>
        <v>0.051282051282051</v>
      </c>
      <c r="CH6" s="135">
        <v>1</v>
      </c>
      <c r="CI6" s="136">
        <f>IFERROR(CH6/CF6,"-")</f>
        <v>0.5</v>
      </c>
      <c r="CJ6" s="137">
        <v>3000</v>
      </c>
      <c r="CK6" s="138">
        <f>IFERROR(CJ6/CF6,"-")</f>
        <v>1500</v>
      </c>
      <c r="CL6" s="139">
        <v>1</v>
      </c>
      <c r="CM6" s="139"/>
      <c r="CN6" s="139"/>
      <c r="CO6" s="140">
        <v>7</v>
      </c>
      <c r="CP6" s="141">
        <v>147000</v>
      </c>
      <c r="CQ6" s="141">
        <v>90000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0.41818181818182</v>
      </c>
      <c r="B7" s="203" t="s">
        <v>68</v>
      </c>
      <c r="C7" s="203" t="s">
        <v>69</v>
      </c>
      <c r="D7" s="203" t="s">
        <v>70</v>
      </c>
      <c r="E7" s="203"/>
      <c r="F7" s="203" t="s">
        <v>71</v>
      </c>
      <c r="G7" s="203" t="s">
        <v>72</v>
      </c>
      <c r="H7" s="90" t="s">
        <v>73</v>
      </c>
      <c r="I7" s="90" t="s">
        <v>67</v>
      </c>
      <c r="J7" s="188">
        <v>55000</v>
      </c>
      <c r="K7" s="81">
        <v>2</v>
      </c>
      <c r="L7" s="81">
        <v>0</v>
      </c>
      <c r="M7" s="81">
        <v>12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>
        <f>IFERROR(J7/SUM(P7:P8),"-")</f>
        <v>7857.1428571429</v>
      </c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>
        <f>SUM(X7:X8)-SUM(J7:J8)</f>
        <v>-32000</v>
      </c>
      <c r="AB7" s="85">
        <f>SUM(X7:X8)/SUM(J7:J8)</f>
        <v>0.41818181818182</v>
      </c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74</v>
      </c>
      <c r="C8" s="203"/>
      <c r="D8" s="203"/>
      <c r="E8" s="203"/>
      <c r="F8" s="203" t="s">
        <v>64</v>
      </c>
      <c r="G8" s="203"/>
      <c r="H8" s="90"/>
      <c r="I8" s="90"/>
      <c r="J8" s="188"/>
      <c r="K8" s="81">
        <v>60</v>
      </c>
      <c r="L8" s="81">
        <v>35</v>
      </c>
      <c r="M8" s="81">
        <v>14</v>
      </c>
      <c r="N8" s="91">
        <v>7</v>
      </c>
      <c r="O8" s="92">
        <v>0</v>
      </c>
      <c r="P8" s="93">
        <f>N8+O8</f>
        <v>7</v>
      </c>
      <c r="Q8" s="82">
        <f>IFERROR(P8/M8,"-")</f>
        <v>0.5</v>
      </c>
      <c r="R8" s="81">
        <v>1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0.28571428571429</v>
      </c>
      <c r="X8" s="186">
        <v>23000</v>
      </c>
      <c r="Y8" s="187">
        <f>IFERROR(X8/P8,"-")</f>
        <v>3285.7142857143</v>
      </c>
      <c r="Z8" s="187">
        <f>IFERROR(X8/V8,"-")</f>
        <v>11500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0.42857142857143</v>
      </c>
      <c r="BP8" s="121">
        <v>1</v>
      </c>
      <c r="BQ8" s="122">
        <f>IFERROR(BP8/BN8,"-")</f>
        <v>0.33333333333333</v>
      </c>
      <c r="BR8" s="123">
        <v>20000</v>
      </c>
      <c r="BS8" s="124">
        <f>IFERROR(BR8/BN8,"-")</f>
        <v>6666.6666666667</v>
      </c>
      <c r="BT8" s="125">
        <v>1</v>
      </c>
      <c r="BU8" s="125"/>
      <c r="BV8" s="125"/>
      <c r="BW8" s="126">
        <v>2</v>
      </c>
      <c r="BX8" s="127">
        <f>IF(P8=0,"",IF(BW8=0,"",(BW8/P8)))</f>
        <v>0.28571428571429</v>
      </c>
      <c r="BY8" s="128">
        <v>1</v>
      </c>
      <c r="BZ8" s="129">
        <f>IFERROR(BY8/BW8,"-")</f>
        <v>0.5</v>
      </c>
      <c r="CA8" s="130">
        <v>3000</v>
      </c>
      <c r="CB8" s="131">
        <f>IFERROR(CA8/BW8,"-")</f>
        <v>1500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23000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9.688</v>
      </c>
      <c r="B9" s="203" t="s">
        <v>75</v>
      </c>
      <c r="C9" s="203" t="s">
        <v>76</v>
      </c>
      <c r="D9" s="203" t="s">
        <v>70</v>
      </c>
      <c r="E9" s="203"/>
      <c r="F9" s="203" t="s">
        <v>71</v>
      </c>
      <c r="G9" s="203" t="s">
        <v>77</v>
      </c>
      <c r="H9" s="90" t="s">
        <v>78</v>
      </c>
      <c r="I9" s="90" t="s">
        <v>79</v>
      </c>
      <c r="J9" s="188">
        <v>125000</v>
      </c>
      <c r="K9" s="81">
        <v>19</v>
      </c>
      <c r="L9" s="81">
        <v>0</v>
      </c>
      <c r="M9" s="81">
        <v>40</v>
      </c>
      <c r="N9" s="91">
        <v>11</v>
      </c>
      <c r="O9" s="92">
        <v>0</v>
      </c>
      <c r="P9" s="93">
        <f>N9+O9</f>
        <v>11</v>
      </c>
      <c r="Q9" s="82">
        <f>IFERROR(P9/M9,"-")</f>
        <v>0.275</v>
      </c>
      <c r="R9" s="81">
        <v>1</v>
      </c>
      <c r="S9" s="81">
        <v>5</v>
      </c>
      <c r="T9" s="82">
        <f>IFERROR(S9/(O9+P9),"-")</f>
        <v>0.45454545454545</v>
      </c>
      <c r="U9" s="182">
        <f>IFERROR(J9/SUM(P9:P10),"-")</f>
        <v>5681.8181818182</v>
      </c>
      <c r="V9" s="84">
        <v>2</v>
      </c>
      <c r="W9" s="82">
        <f>IF(P9=0,"-",V9/P9)</f>
        <v>0.18181818181818</v>
      </c>
      <c r="X9" s="186">
        <v>23000</v>
      </c>
      <c r="Y9" s="187">
        <f>IFERROR(X9/P9,"-")</f>
        <v>2090.9090909091</v>
      </c>
      <c r="Z9" s="187">
        <f>IFERROR(X9/V9,"-")</f>
        <v>11500</v>
      </c>
      <c r="AA9" s="188">
        <f>SUM(X9:X10)-SUM(J9:J10)</f>
        <v>1086000</v>
      </c>
      <c r="AB9" s="85">
        <f>SUM(X9:X10)/SUM(J9:J10)</f>
        <v>9.688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0.090909090909091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0.27272727272727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0.36363636363636</v>
      </c>
      <c r="BP9" s="121">
        <v>1</v>
      </c>
      <c r="BQ9" s="122">
        <f>IFERROR(BP9/BN9,"-")</f>
        <v>0.25</v>
      </c>
      <c r="BR9" s="123">
        <v>3000</v>
      </c>
      <c r="BS9" s="124">
        <f>IFERROR(BR9/BN9,"-")</f>
        <v>750</v>
      </c>
      <c r="BT9" s="125">
        <v>1</v>
      </c>
      <c r="BU9" s="125"/>
      <c r="BV9" s="125"/>
      <c r="BW9" s="126">
        <v>3</v>
      </c>
      <c r="BX9" s="127">
        <f>IF(P9=0,"",IF(BW9=0,"",(BW9/P9)))</f>
        <v>0.27272727272727</v>
      </c>
      <c r="BY9" s="128">
        <v>1</v>
      </c>
      <c r="BZ9" s="129">
        <f>IFERROR(BY9/BW9,"-")</f>
        <v>0.33333333333333</v>
      </c>
      <c r="CA9" s="130">
        <v>20000</v>
      </c>
      <c r="CB9" s="131">
        <f>IFERROR(CA9/BW9,"-")</f>
        <v>6666.6666666667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23000</v>
      </c>
      <c r="CQ9" s="141">
        <v>20000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80</v>
      </c>
      <c r="C10" s="203"/>
      <c r="D10" s="203"/>
      <c r="E10" s="203"/>
      <c r="F10" s="203" t="s">
        <v>64</v>
      </c>
      <c r="G10" s="203"/>
      <c r="H10" s="90"/>
      <c r="I10" s="90"/>
      <c r="J10" s="188"/>
      <c r="K10" s="81">
        <v>64</v>
      </c>
      <c r="L10" s="81">
        <v>36</v>
      </c>
      <c r="M10" s="81">
        <v>8</v>
      </c>
      <c r="N10" s="91">
        <v>11</v>
      </c>
      <c r="O10" s="92">
        <v>0</v>
      </c>
      <c r="P10" s="93">
        <f>N10+O10</f>
        <v>11</v>
      </c>
      <c r="Q10" s="82">
        <f>IFERROR(P10/M10,"-")</f>
        <v>1.375</v>
      </c>
      <c r="R10" s="81">
        <v>3</v>
      </c>
      <c r="S10" s="81">
        <v>0</v>
      </c>
      <c r="T10" s="82">
        <f>IFERROR(S10/(O10+P10),"-")</f>
        <v>0</v>
      </c>
      <c r="U10" s="182"/>
      <c r="V10" s="84">
        <v>4</v>
      </c>
      <c r="W10" s="82">
        <f>IF(P10=0,"-",V10/P10)</f>
        <v>0.36363636363636</v>
      </c>
      <c r="X10" s="186">
        <v>1188000</v>
      </c>
      <c r="Y10" s="187">
        <f>IFERROR(X10/P10,"-")</f>
        <v>108000</v>
      </c>
      <c r="Z10" s="187">
        <f>IFERROR(X10/V10,"-")</f>
        <v>297000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0.090909090909091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0.18181818181818</v>
      </c>
      <c r="BG10" s="112">
        <v>1</v>
      </c>
      <c r="BH10" s="114">
        <f>IFERROR(BG10/BE10,"-")</f>
        <v>0.5</v>
      </c>
      <c r="BI10" s="115">
        <v>3000</v>
      </c>
      <c r="BJ10" s="116">
        <f>IFERROR(BI10/BE10,"-")</f>
        <v>1500</v>
      </c>
      <c r="BK10" s="117">
        <v>1</v>
      </c>
      <c r="BL10" s="117"/>
      <c r="BM10" s="117"/>
      <c r="BN10" s="119">
        <v>6</v>
      </c>
      <c r="BO10" s="120">
        <f>IF(P10=0,"",IF(BN10=0,"",(BN10/P10)))</f>
        <v>0.54545454545455</v>
      </c>
      <c r="BP10" s="121">
        <v>3</v>
      </c>
      <c r="BQ10" s="122">
        <f>IFERROR(BP10/BN10,"-")</f>
        <v>0.5</v>
      </c>
      <c r="BR10" s="123">
        <v>991000</v>
      </c>
      <c r="BS10" s="124">
        <f>IFERROR(BR10/BN10,"-")</f>
        <v>165166.66666667</v>
      </c>
      <c r="BT10" s="125">
        <v>2</v>
      </c>
      <c r="BU10" s="125"/>
      <c r="BV10" s="125">
        <v>1</v>
      </c>
      <c r="BW10" s="126">
        <v>1</v>
      </c>
      <c r="BX10" s="127">
        <f>IF(P10=0,"",IF(BW10=0,"",(BW10/P10)))</f>
        <v>0.090909090909091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1</v>
      </c>
      <c r="CG10" s="134">
        <f>IF(P10=0,"",IF(CF10=0,"",(CF10/P10)))</f>
        <v>0.090909090909091</v>
      </c>
      <c r="CH10" s="135">
        <v>1</v>
      </c>
      <c r="CI10" s="136">
        <f>IFERROR(CH10/CF10,"-")</f>
        <v>1</v>
      </c>
      <c r="CJ10" s="137">
        <v>197000</v>
      </c>
      <c r="CK10" s="138">
        <f>IFERROR(CJ10/CF10,"-")</f>
        <v>197000</v>
      </c>
      <c r="CL10" s="139"/>
      <c r="CM10" s="139"/>
      <c r="CN10" s="139">
        <v>1</v>
      </c>
      <c r="CO10" s="140">
        <v>4</v>
      </c>
      <c r="CP10" s="141">
        <v>1188000</v>
      </c>
      <c r="CQ10" s="141">
        <v>985000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0.9</v>
      </c>
      <c r="B11" s="203" t="s">
        <v>81</v>
      </c>
      <c r="C11" s="203" t="s">
        <v>82</v>
      </c>
      <c r="D11" s="203" t="s">
        <v>70</v>
      </c>
      <c r="E11" s="203"/>
      <c r="F11" s="203" t="s">
        <v>71</v>
      </c>
      <c r="G11" s="203" t="s">
        <v>83</v>
      </c>
      <c r="H11" s="90" t="s">
        <v>73</v>
      </c>
      <c r="I11" s="90" t="s">
        <v>84</v>
      </c>
      <c r="J11" s="188">
        <v>65000</v>
      </c>
      <c r="K11" s="81">
        <v>40</v>
      </c>
      <c r="L11" s="81">
        <v>0</v>
      </c>
      <c r="M11" s="81">
        <v>75</v>
      </c>
      <c r="N11" s="91">
        <v>14</v>
      </c>
      <c r="O11" s="92">
        <v>0</v>
      </c>
      <c r="P11" s="93">
        <f>N11+O11</f>
        <v>14</v>
      </c>
      <c r="Q11" s="82">
        <f>IFERROR(P11/M11,"-")</f>
        <v>0.18666666666667</v>
      </c>
      <c r="R11" s="81">
        <v>0</v>
      </c>
      <c r="S11" s="81">
        <v>7</v>
      </c>
      <c r="T11" s="82">
        <f>IFERROR(S11/(O11+P11),"-")</f>
        <v>0.5</v>
      </c>
      <c r="U11" s="182">
        <f>IFERROR(J11/SUM(P11:P12),"-")</f>
        <v>1911.7647058824</v>
      </c>
      <c r="V11" s="84">
        <v>2</v>
      </c>
      <c r="W11" s="82">
        <f>IF(P11=0,"-",V11/P11)</f>
        <v>0.14285714285714</v>
      </c>
      <c r="X11" s="186">
        <v>44000</v>
      </c>
      <c r="Y11" s="187">
        <f>IFERROR(X11/P11,"-")</f>
        <v>3142.8571428571</v>
      </c>
      <c r="Z11" s="187">
        <f>IFERROR(X11/V11,"-")</f>
        <v>22000</v>
      </c>
      <c r="AA11" s="188">
        <f>SUM(X11:X12)-SUM(J11:J12)</f>
        <v>-6500</v>
      </c>
      <c r="AB11" s="85">
        <f>SUM(X11:X12)/SUM(J11:J12)</f>
        <v>0.9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0.071428571428571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0.071428571428571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0.42857142857143</v>
      </c>
      <c r="BG11" s="112">
        <v>1</v>
      </c>
      <c r="BH11" s="114">
        <f>IFERROR(BG11/BE11,"-")</f>
        <v>0.16666666666667</v>
      </c>
      <c r="BI11" s="115">
        <v>23000</v>
      </c>
      <c r="BJ11" s="116">
        <f>IFERROR(BI11/BE11,"-")</f>
        <v>3833.3333333333</v>
      </c>
      <c r="BK11" s="117"/>
      <c r="BL11" s="117"/>
      <c r="BM11" s="117">
        <v>1</v>
      </c>
      <c r="BN11" s="119">
        <v>5</v>
      </c>
      <c r="BO11" s="120">
        <f>IF(P11=0,"",IF(BN11=0,"",(BN11/P11)))</f>
        <v>0.35714285714286</v>
      </c>
      <c r="BP11" s="121">
        <v>1</v>
      </c>
      <c r="BQ11" s="122">
        <f>IFERROR(BP11/BN11,"-")</f>
        <v>0.2</v>
      </c>
      <c r="BR11" s="123">
        <v>21000</v>
      </c>
      <c r="BS11" s="124">
        <f>IFERROR(BR11/BN11,"-")</f>
        <v>4200</v>
      </c>
      <c r="BT11" s="125"/>
      <c r="BU11" s="125"/>
      <c r="BV11" s="125">
        <v>1</v>
      </c>
      <c r="BW11" s="126">
        <v>1</v>
      </c>
      <c r="BX11" s="127">
        <f>IF(P11=0,"",IF(BW11=0,"",(BW11/P11)))</f>
        <v>0.071428571428571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44000</v>
      </c>
      <c r="CQ11" s="141">
        <v>23000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/>
      <c r="E12" s="203"/>
      <c r="F12" s="203" t="s">
        <v>64</v>
      </c>
      <c r="G12" s="203"/>
      <c r="H12" s="90"/>
      <c r="I12" s="90"/>
      <c r="J12" s="188"/>
      <c r="K12" s="81">
        <v>94</v>
      </c>
      <c r="L12" s="81">
        <v>60</v>
      </c>
      <c r="M12" s="81">
        <v>34</v>
      </c>
      <c r="N12" s="91">
        <v>20</v>
      </c>
      <c r="O12" s="92">
        <v>0</v>
      </c>
      <c r="P12" s="93">
        <f>N12+O12</f>
        <v>20</v>
      </c>
      <c r="Q12" s="82">
        <f>IFERROR(P12/M12,"-")</f>
        <v>0.58823529411765</v>
      </c>
      <c r="R12" s="81">
        <v>3</v>
      </c>
      <c r="S12" s="81">
        <v>5</v>
      </c>
      <c r="T12" s="82">
        <f>IFERROR(S12/(O12+P12),"-")</f>
        <v>0.25</v>
      </c>
      <c r="U12" s="182"/>
      <c r="V12" s="84">
        <v>2</v>
      </c>
      <c r="W12" s="82">
        <f>IF(P12=0,"-",V12/P12)</f>
        <v>0.1</v>
      </c>
      <c r="X12" s="186">
        <v>14500</v>
      </c>
      <c r="Y12" s="187">
        <f>IFERROR(X12/P12,"-")</f>
        <v>725</v>
      </c>
      <c r="Z12" s="187">
        <f>IFERROR(X12/V12,"-")</f>
        <v>7250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7</v>
      </c>
      <c r="BF12" s="113">
        <f>IF(P12=0,"",IF(BE12=0,"",(BE12/P12)))</f>
        <v>0.35</v>
      </c>
      <c r="BG12" s="112">
        <v>1</v>
      </c>
      <c r="BH12" s="114">
        <f>IFERROR(BG12/BE12,"-")</f>
        <v>0.14285714285714</v>
      </c>
      <c r="BI12" s="115">
        <v>1500</v>
      </c>
      <c r="BJ12" s="116">
        <f>IFERROR(BI12/BE12,"-")</f>
        <v>214.28571428571</v>
      </c>
      <c r="BK12" s="117">
        <v>1</v>
      </c>
      <c r="BL12" s="117"/>
      <c r="BM12" s="117"/>
      <c r="BN12" s="119">
        <v>8</v>
      </c>
      <c r="BO12" s="120">
        <f>IF(P12=0,"",IF(BN12=0,"",(BN12/P12)))</f>
        <v>0.4</v>
      </c>
      <c r="BP12" s="121">
        <v>1</v>
      </c>
      <c r="BQ12" s="122">
        <f>IFERROR(BP12/BN12,"-")</f>
        <v>0.125</v>
      </c>
      <c r="BR12" s="123">
        <v>10000</v>
      </c>
      <c r="BS12" s="124">
        <f>IFERROR(BR12/BN12,"-")</f>
        <v>1250</v>
      </c>
      <c r="BT12" s="125"/>
      <c r="BU12" s="125">
        <v>1</v>
      </c>
      <c r="BV12" s="125"/>
      <c r="BW12" s="126">
        <v>4</v>
      </c>
      <c r="BX12" s="127">
        <f>IF(P12=0,"",IF(BW12=0,"",(BW12/P12)))</f>
        <v>0.2</v>
      </c>
      <c r="BY12" s="128">
        <v>1</v>
      </c>
      <c r="BZ12" s="129">
        <f>IFERROR(BY12/BW12,"-")</f>
        <v>0.25</v>
      </c>
      <c r="CA12" s="130">
        <v>3000</v>
      </c>
      <c r="CB12" s="131">
        <f>IFERROR(CA12/BW12,"-")</f>
        <v>750</v>
      </c>
      <c r="CC12" s="132">
        <v>1</v>
      </c>
      <c r="CD12" s="132"/>
      <c r="CE12" s="132"/>
      <c r="CF12" s="133">
        <v>1</v>
      </c>
      <c r="CG12" s="134">
        <f>IF(P12=0,"",IF(CF12=0,"",(CF12/P12)))</f>
        <v>0.05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14500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0.87692307692308</v>
      </c>
      <c r="B13" s="203" t="s">
        <v>86</v>
      </c>
      <c r="C13" s="203" t="s">
        <v>69</v>
      </c>
      <c r="D13" s="203" t="s">
        <v>87</v>
      </c>
      <c r="E13" s="203"/>
      <c r="F13" s="203" t="s">
        <v>71</v>
      </c>
      <c r="G13" s="203" t="s">
        <v>88</v>
      </c>
      <c r="H13" s="90" t="s">
        <v>89</v>
      </c>
      <c r="I13" s="90" t="s">
        <v>90</v>
      </c>
      <c r="J13" s="188">
        <v>65000</v>
      </c>
      <c r="K13" s="81">
        <v>6</v>
      </c>
      <c r="L13" s="81">
        <v>0</v>
      </c>
      <c r="M13" s="81">
        <v>15</v>
      </c>
      <c r="N13" s="91">
        <v>2</v>
      </c>
      <c r="O13" s="92">
        <v>0</v>
      </c>
      <c r="P13" s="93">
        <f>N13+O13</f>
        <v>2</v>
      </c>
      <c r="Q13" s="82">
        <f>IFERROR(P13/M13,"-")</f>
        <v>0.13333333333333</v>
      </c>
      <c r="R13" s="81">
        <v>0</v>
      </c>
      <c r="S13" s="81">
        <v>0</v>
      </c>
      <c r="T13" s="82">
        <f>IFERROR(S13/(O13+P13),"-")</f>
        <v>0</v>
      </c>
      <c r="U13" s="182">
        <f>IFERROR(J13/SUM(P13:P14),"-")</f>
        <v>4642.8571428571</v>
      </c>
      <c r="V13" s="84">
        <v>1</v>
      </c>
      <c r="W13" s="82">
        <f>IF(P13=0,"-",V13/P13)</f>
        <v>0.5</v>
      </c>
      <c r="X13" s="186">
        <v>9000</v>
      </c>
      <c r="Y13" s="187">
        <f>IFERROR(X13/P13,"-")</f>
        <v>4500</v>
      </c>
      <c r="Z13" s="187">
        <f>IFERROR(X13/V13,"-")</f>
        <v>9000</v>
      </c>
      <c r="AA13" s="188">
        <f>SUM(X13:X14)-SUM(J13:J14)</f>
        <v>-8000</v>
      </c>
      <c r="AB13" s="85">
        <f>SUM(X13:X14)/SUM(J13:J14)</f>
        <v>0.87692307692308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>
        <v>1</v>
      </c>
      <c r="BZ13" s="129">
        <f>IFERROR(BY13/BW13,"-")</f>
        <v>1</v>
      </c>
      <c r="CA13" s="130">
        <v>9000</v>
      </c>
      <c r="CB13" s="131">
        <f>IFERROR(CA13/BW13,"-")</f>
        <v>9000</v>
      </c>
      <c r="CC13" s="132"/>
      <c r="CD13" s="132"/>
      <c r="CE13" s="132">
        <v>1</v>
      </c>
      <c r="CF13" s="133">
        <v>1</v>
      </c>
      <c r="CG13" s="134">
        <f>IF(P13=0,"",IF(CF13=0,"",(CF13/P13)))</f>
        <v>0.5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9000</v>
      </c>
      <c r="CQ13" s="141">
        <v>9000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91</v>
      </c>
      <c r="C14" s="203"/>
      <c r="D14" s="203"/>
      <c r="E14" s="203"/>
      <c r="F14" s="203" t="s">
        <v>64</v>
      </c>
      <c r="G14" s="203"/>
      <c r="H14" s="90"/>
      <c r="I14" s="90"/>
      <c r="J14" s="188"/>
      <c r="K14" s="81">
        <v>61</v>
      </c>
      <c r="L14" s="81">
        <v>38</v>
      </c>
      <c r="M14" s="81">
        <v>11</v>
      </c>
      <c r="N14" s="91">
        <v>12</v>
      </c>
      <c r="O14" s="92">
        <v>0</v>
      </c>
      <c r="P14" s="93">
        <f>N14+O14</f>
        <v>12</v>
      </c>
      <c r="Q14" s="82">
        <f>IFERROR(P14/M14,"-")</f>
        <v>1.0909090909091</v>
      </c>
      <c r="R14" s="81">
        <v>1</v>
      </c>
      <c r="S14" s="81">
        <v>1</v>
      </c>
      <c r="T14" s="82">
        <f>IFERROR(S14/(O14+P14),"-")</f>
        <v>0.083333333333333</v>
      </c>
      <c r="U14" s="182"/>
      <c r="V14" s="84">
        <v>1</v>
      </c>
      <c r="W14" s="82">
        <f>IF(P14=0,"-",V14/P14)</f>
        <v>0.083333333333333</v>
      </c>
      <c r="X14" s="186">
        <v>48000</v>
      </c>
      <c r="Y14" s="187">
        <f>IFERROR(X14/P14,"-")</f>
        <v>4000</v>
      </c>
      <c r="Z14" s="187">
        <f>IFERROR(X14/V14,"-")</f>
        <v>48000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0.083333333333333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2</v>
      </c>
      <c r="AW14" s="107">
        <f>IF(P14=0,"",IF(AV14=0,"",(AV14/P14)))</f>
        <v>0.16666666666667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4</v>
      </c>
      <c r="BF14" s="113">
        <f>IF(P14=0,"",IF(BE14=0,"",(BE14/P14)))</f>
        <v>0.33333333333333</v>
      </c>
      <c r="BG14" s="112">
        <v>1</v>
      </c>
      <c r="BH14" s="114">
        <f>IFERROR(BG14/BE14,"-")</f>
        <v>0.25</v>
      </c>
      <c r="BI14" s="115">
        <v>5000</v>
      </c>
      <c r="BJ14" s="116">
        <f>IFERROR(BI14/BE14,"-")</f>
        <v>1250</v>
      </c>
      <c r="BK14" s="117">
        <v>1</v>
      </c>
      <c r="BL14" s="117"/>
      <c r="BM14" s="117"/>
      <c r="BN14" s="119">
        <v>3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0.083333333333333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0.083333333333333</v>
      </c>
      <c r="CH14" s="135">
        <v>1</v>
      </c>
      <c r="CI14" s="136">
        <f>IFERROR(CH14/CF14,"-")</f>
        <v>1</v>
      </c>
      <c r="CJ14" s="137">
        <v>43000</v>
      </c>
      <c r="CK14" s="138">
        <f>IFERROR(CJ14/CF14,"-")</f>
        <v>43000</v>
      </c>
      <c r="CL14" s="139"/>
      <c r="CM14" s="139"/>
      <c r="CN14" s="139">
        <v>1</v>
      </c>
      <c r="CO14" s="140">
        <v>1</v>
      </c>
      <c r="CP14" s="141">
        <v>48000</v>
      </c>
      <c r="CQ14" s="141">
        <v>43000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20.337625</v>
      </c>
      <c r="B15" s="203" t="s">
        <v>92</v>
      </c>
      <c r="C15" s="203" t="s">
        <v>82</v>
      </c>
      <c r="D15" s="203" t="s">
        <v>70</v>
      </c>
      <c r="E15" s="203"/>
      <c r="F15" s="203" t="s">
        <v>71</v>
      </c>
      <c r="G15" s="203" t="s">
        <v>93</v>
      </c>
      <c r="H15" s="90" t="s">
        <v>78</v>
      </c>
      <c r="I15" s="90" t="s">
        <v>94</v>
      </c>
      <c r="J15" s="188">
        <v>40000</v>
      </c>
      <c r="K15" s="81">
        <v>32</v>
      </c>
      <c r="L15" s="81">
        <v>0</v>
      </c>
      <c r="M15" s="81">
        <v>89</v>
      </c>
      <c r="N15" s="91">
        <v>17</v>
      </c>
      <c r="O15" s="92">
        <v>0</v>
      </c>
      <c r="P15" s="93">
        <f>N15+O15</f>
        <v>17</v>
      </c>
      <c r="Q15" s="82">
        <f>IFERROR(P15/M15,"-")</f>
        <v>0.19101123595506</v>
      </c>
      <c r="R15" s="81">
        <v>1</v>
      </c>
      <c r="S15" s="81">
        <v>3</v>
      </c>
      <c r="T15" s="82">
        <f>IFERROR(S15/(O15+P15),"-")</f>
        <v>0.17647058823529</v>
      </c>
      <c r="U15" s="182">
        <f>IFERROR(J15/SUM(P15:P16),"-")</f>
        <v>851.06382978723</v>
      </c>
      <c r="V15" s="84">
        <v>6</v>
      </c>
      <c r="W15" s="82">
        <f>IF(P15=0,"-",V15/P15)</f>
        <v>0.35294117647059</v>
      </c>
      <c r="X15" s="186">
        <v>39000</v>
      </c>
      <c r="Y15" s="187">
        <f>IFERROR(X15/P15,"-")</f>
        <v>2294.1176470588</v>
      </c>
      <c r="Z15" s="187">
        <f>IFERROR(X15/V15,"-")</f>
        <v>6500</v>
      </c>
      <c r="AA15" s="188">
        <f>SUM(X15:X16)-SUM(J15:J16)</f>
        <v>773505</v>
      </c>
      <c r="AB15" s="85">
        <f>SUM(X15:X16)/SUM(J15:J16)</f>
        <v>20.337625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0.058823529411765</v>
      </c>
      <c r="AO15" s="100">
        <v>1</v>
      </c>
      <c r="AP15" s="102">
        <f>IFERROR(AP15/AM15,"-")</f>
        <v>0</v>
      </c>
      <c r="AQ15" s="103">
        <v>3000</v>
      </c>
      <c r="AR15" s="104">
        <f>IFERROR(AQ15/AM15,"-")</f>
        <v>3000</v>
      </c>
      <c r="AS15" s="105">
        <v>1</v>
      </c>
      <c r="AT15" s="105"/>
      <c r="AU15" s="105"/>
      <c r="AV15" s="106">
        <v>2</v>
      </c>
      <c r="AW15" s="107">
        <f>IF(P15=0,"",IF(AV15=0,"",(AV15/P15)))</f>
        <v>0.11764705882353</v>
      </c>
      <c r="AX15" s="106">
        <v>1</v>
      </c>
      <c r="AY15" s="108">
        <f>IFERROR(AX15/AV15,"-")</f>
        <v>0.5</v>
      </c>
      <c r="AZ15" s="109">
        <v>3000</v>
      </c>
      <c r="BA15" s="110">
        <f>IFERROR(AZ15/AV15,"-")</f>
        <v>1500</v>
      </c>
      <c r="BB15" s="111">
        <v>1</v>
      </c>
      <c r="BC15" s="111"/>
      <c r="BD15" s="111"/>
      <c r="BE15" s="112">
        <v>8</v>
      </c>
      <c r="BF15" s="113">
        <f>IF(P15=0,"",IF(BE15=0,"",(BE15/P15)))</f>
        <v>0.47058823529412</v>
      </c>
      <c r="BG15" s="112">
        <v>5</v>
      </c>
      <c r="BH15" s="114">
        <f>IFERROR(BG15/BE15,"-")</f>
        <v>0.625</v>
      </c>
      <c r="BI15" s="115">
        <v>53000</v>
      </c>
      <c r="BJ15" s="116">
        <f>IFERROR(BI15/BE15,"-")</f>
        <v>6625</v>
      </c>
      <c r="BK15" s="117">
        <v>1</v>
      </c>
      <c r="BL15" s="117">
        <v>2</v>
      </c>
      <c r="BM15" s="117">
        <v>2</v>
      </c>
      <c r="BN15" s="119">
        <v>5</v>
      </c>
      <c r="BO15" s="120">
        <f>IF(P15=0,"",IF(BN15=0,"",(BN15/P15)))</f>
        <v>0.29411764705882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0.058823529411765</v>
      </c>
      <c r="BY15" s="128">
        <v>1</v>
      </c>
      <c r="BZ15" s="129">
        <f>IFERROR(BY15/BW15,"-")</f>
        <v>1</v>
      </c>
      <c r="CA15" s="130">
        <v>3000</v>
      </c>
      <c r="CB15" s="131">
        <f>IFERROR(CA15/BW15,"-")</f>
        <v>3000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6</v>
      </c>
      <c r="CP15" s="141">
        <v>39000</v>
      </c>
      <c r="CQ15" s="141">
        <v>23000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/>
      <c r="E16" s="203"/>
      <c r="F16" s="203" t="s">
        <v>64</v>
      </c>
      <c r="G16" s="203"/>
      <c r="H16" s="90"/>
      <c r="I16" s="90"/>
      <c r="J16" s="188"/>
      <c r="K16" s="81">
        <v>130</v>
      </c>
      <c r="L16" s="81">
        <v>87</v>
      </c>
      <c r="M16" s="81">
        <v>55</v>
      </c>
      <c r="N16" s="91">
        <v>30</v>
      </c>
      <c r="O16" s="92">
        <v>0</v>
      </c>
      <c r="P16" s="93">
        <f>N16+O16</f>
        <v>30</v>
      </c>
      <c r="Q16" s="82">
        <f>IFERROR(P16/M16,"-")</f>
        <v>0.54545454545455</v>
      </c>
      <c r="R16" s="81">
        <v>6</v>
      </c>
      <c r="S16" s="81">
        <v>4</v>
      </c>
      <c r="T16" s="82">
        <f>IFERROR(S16/(O16+P16),"-")</f>
        <v>0.13333333333333</v>
      </c>
      <c r="U16" s="182"/>
      <c r="V16" s="84">
        <v>8</v>
      </c>
      <c r="W16" s="82">
        <f>IF(P16=0,"-",V16/P16)</f>
        <v>0.26666666666667</v>
      </c>
      <c r="X16" s="186">
        <v>774505</v>
      </c>
      <c r="Y16" s="187">
        <f>IFERROR(X16/P16,"-")</f>
        <v>25816.833333333</v>
      </c>
      <c r="Z16" s="187">
        <f>IFERROR(X16/V16,"-")</f>
        <v>96813.125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9</v>
      </c>
      <c r="BF16" s="113">
        <f>IF(P16=0,"",IF(BE16=0,"",(BE16/P16)))</f>
        <v>0.3</v>
      </c>
      <c r="BG16" s="112">
        <v>1</v>
      </c>
      <c r="BH16" s="114">
        <f>IFERROR(BG16/BE16,"-")</f>
        <v>0.11111111111111</v>
      </c>
      <c r="BI16" s="115">
        <v>13000</v>
      </c>
      <c r="BJ16" s="116">
        <f>IFERROR(BI16/BE16,"-")</f>
        <v>1444.4444444444</v>
      </c>
      <c r="BK16" s="117"/>
      <c r="BL16" s="117"/>
      <c r="BM16" s="117">
        <v>1</v>
      </c>
      <c r="BN16" s="119">
        <v>7</v>
      </c>
      <c r="BO16" s="120">
        <f>IF(P16=0,"",IF(BN16=0,"",(BN16/P16)))</f>
        <v>0.23333333333333</v>
      </c>
      <c r="BP16" s="121">
        <v>2</v>
      </c>
      <c r="BQ16" s="122">
        <f>IFERROR(BP16/BN16,"-")</f>
        <v>0.28571428571429</v>
      </c>
      <c r="BR16" s="123">
        <v>83000</v>
      </c>
      <c r="BS16" s="124">
        <f>IFERROR(BR16/BN16,"-")</f>
        <v>11857.142857143</v>
      </c>
      <c r="BT16" s="125">
        <v>1</v>
      </c>
      <c r="BU16" s="125"/>
      <c r="BV16" s="125">
        <v>1</v>
      </c>
      <c r="BW16" s="126">
        <v>10</v>
      </c>
      <c r="BX16" s="127">
        <f>IF(P16=0,"",IF(BW16=0,"",(BW16/P16)))</f>
        <v>0.33333333333333</v>
      </c>
      <c r="BY16" s="128">
        <v>3</v>
      </c>
      <c r="BZ16" s="129">
        <f>IFERROR(BY16/BW16,"-")</f>
        <v>0.3</v>
      </c>
      <c r="CA16" s="130">
        <v>528505</v>
      </c>
      <c r="CB16" s="131">
        <f>IFERROR(CA16/BW16,"-")</f>
        <v>52850.5</v>
      </c>
      <c r="CC16" s="132">
        <v>1</v>
      </c>
      <c r="CD16" s="132"/>
      <c r="CE16" s="132">
        <v>2</v>
      </c>
      <c r="CF16" s="133">
        <v>3</v>
      </c>
      <c r="CG16" s="134">
        <f>IF(P16=0,"",IF(CF16=0,"",(CF16/P16)))</f>
        <v>0.1</v>
      </c>
      <c r="CH16" s="135">
        <v>2</v>
      </c>
      <c r="CI16" s="136">
        <f>IFERROR(CH16/CF16,"-")</f>
        <v>0.66666666666667</v>
      </c>
      <c r="CJ16" s="137">
        <v>150000</v>
      </c>
      <c r="CK16" s="138">
        <f>IFERROR(CJ16/CF16,"-")</f>
        <v>50000</v>
      </c>
      <c r="CL16" s="139"/>
      <c r="CM16" s="139"/>
      <c r="CN16" s="139">
        <v>2</v>
      </c>
      <c r="CO16" s="140">
        <v>8</v>
      </c>
      <c r="CP16" s="141">
        <v>774505</v>
      </c>
      <c r="CQ16" s="141">
        <v>435505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6.4533333333333</v>
      </c>
      <c r="B17" s="203" t="s">
        <v>96</v>
      </c>
      <c r="C17" s="203" t="s">
        <v>97</v>
      </c>
      <c r="D17" s="203" t="s">
        <v>98</v>
      </c>
      <c r="E17" s="203"/>
      <c r="F17" s="203" t="s">
        <v>71</v>
      </c>
      <c r="G17" s="203" t="s">
        <v>99</v>
      </c>
      <c r="H17" s="90" t="s">
        <v>100</v>
      </c>
      <c r="I17" s="90" t="s">
        <v>101</v>
      </c>
      <c r="J17" s="188">
        <v>75000</v>
      </c>
      <c r="K17" s="81">
        <v>97</v>
      </c>
      <c r="L17" s="81">
        <v>0</v>
      </c>
      <c r="M17" s="81">
        <v>329</v>
      </c>
      <c r="N17" s="91">
        <v>34</v>
      </c>
      <c r="O17" s="92">
        <v>0</v>
      </c>
      <c r="P17" s="93">
        <f>N17+O17</f>
        <v>34</v>
      </c>
      <c r="Q17" s="82">
        <f>IFERROR(P17/M17,"-")</f>
        <v>0.10334346504559</v>
      </c>
      <c r="R17" s="81">
        <v>3</v>
      </c>
      <c r="S17" s="81">
        <v>6</v>
      </c>
      <c r="T17" s="82">
        <f>IFERROR(S17/(O17+P17),"-")</f>
        <v>0.17647058823529</v>
      </c>
      <c r="U17" s="182">
        <f>IFERROR(J17/SUM(P17:P18),"-")</f>
        <v>1229.5081967213</v>
      </c>
      <c r="V17" s="84">
        <v>5</v>
      </c>
      <c r="W17" s="82">
        <f>IF(P17=0,"-",V17/P17)</f>
        <v>0.14705882352941</v>
      </c>
      <c r="X17" s="186">
        <v>218000</v>
      </c>
      <c r="Y17" s="187">
        <f>IFERROR(X17/P17,"-")</f>
        <v>6411.7647058824</v>
      </c>
      <c r="Z17" s="187">
        <f>IFERROR(X17/V17,"-")</f>
        <v>43600</v>
      </c>
      <c r="AA17" s="188">
        <f>SUM(X17:X18)-SUM(J17:J18)</f>
        <v>409000</v>
      </c>
      <c r="AB17" s="85">
        <f>SUM(X17:X18)/SUM(J17:J18)</f>
        <v>6.4533333333333</v>
      </c>
      <c r="AC17" s="79"/>
      <c r="AD17" s="94">
        <v>1</v>
      </c>
      <c r="AE17" s="95">
        <f>IF(P17=0,"",IF(AD17=0,"",(AD17/P17)))</f>
        <v>0.029411764705882</v>
      </c>
      <c r="AF17" s="94"/>
      <c r="AG17" s="96">
        <f>IFERROR(AF17/AD17,"-")</f>
        <v>0</v>
      </c>
      <c r="AH17" s="97"/>
      <c r="AI17" s="98">
        <f>IFERROR(AH17/AD17,"-")</f>
        <v>0</v>
      </c>
      <c r="AJ17" s="99"/>
      <c r="AK17" s="99"/>
      <c r="AL17" s="99"/>
      <c r="AM17" s="100">
        <v>3</v>
      </c>
      <c r="AN17" s="101">
        <f>IF(P17=0,"",IF(AM17=0,"",(AM17/P17)))</f>
        <v>0.088235294117647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2</v>
      </c>
      <c r="AW17" s="107">
        <f>IF(P17=0,"",IF(AV17=0,"",(AV17/P17)))</f>
        <v>0.058823529411765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10</v>
      </c>
      <c r="BF17" s="113">
        <f>IF(P17=0,"",IF(BE17=0,"",(BE17/P17)))</f>
        <v>0.29411764705882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8</v>
      </c>
      <c r="BO17" s="120">
        <f>IF(P17=0,"",IF(BN17=0,"",(BN17/P17)))</f>
        <v>0.23529411764706</v>
      </c>
      <c r="BP17" s="121">
        <v>2</v>
      </c>
      <c r="BQ17" s="122">
        <f>IFERROR(BP17/BN17,"-")</f>
        <v>0.25</v>
      </c>
      <c r="BR17" s="123">
        <v>97000</v>
      </c>
      <c r="BS17" s="124">
        <f>IFERROR(BR17/BN17,"-")</f>
        <v>12125</v>
      </c>
      <c r="BT17" s="125">
        <v>1</v>
      </c>
      <c r="BU17" s="125"/>
      <c r="BV17" s="125">
        <v>1</v>
      </c>
      <c r="BW17" s="126">
        <v>6</v>
      </c>
      <c r="BX17" s="127">
        <f>IF(P17=0,"",IF(BW17=0,"",(BW17/P17)))</f>
        <v>0.17647058823529</v>
      </c>
      <c r="BY17" s="128">
        <v>2</v>
      </c>
      <c r="BZ17" s="129">
        <f>IFERROR(BY17/BW17,"-")</f>
        <v>0.33333333333333</v>
      </c>
      <c r="CA17" s="130">
        <v>85000</v>
      </c>
      <c r="CB17" s="131">
        <f>IFERROR(CA17/BW17,"-")</f>
        <v>14166.666666667</v>
      </c>
      <c r="CC17" s="132"/>
      <c r="CD17" s="132">
        <v>1</v>
      </c>
      <c r="CE17" s="132">
        <v>1</v>
      </c>
      <c r="CF17" s="133">
        <v>4</v>
      </c>
      <c r="CG17" s="134">
        <f>IF(P17=0,"",IF(CF17=0,"",(CF17/P17)))</f>
        <v>0.11764705882353</v>
      </c>
      <c r="CH17" s="135">
        <v>1</v>
      </c>
      <c r="CI17" s="136">
        <f>IFERROR(CH17/CF17,"-")</f>
        <v>0.25</v>
      </c>
      <c r="CJ17" s="137">
        <v>36000</v>
      </c>
      <c r="CK17" s="138">
        <f>IFERROR(CJ17/CF17,"-")</f>
        <v>9000</v>
      </c>
      <c r="CL17" s="139"/>
      <c r="CM17" s="139"/>
      <c r="CN17" s="139">
        <v>1</v>
      </c>
      <c r="CO17" s="140">
        <v>5</v>
      </c>
      <c r="CP17" s="141">
        <v>218000</v>
      </c>
      <c r="CQ17" s="141">
        <v>94000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/>
      <c r="E18" s="203"/>
      <c r="F18" s="203" t="s">
        <v>64</v>
      </c>
      <c r="G18" s="203"/>
      <c r="H18" s="90"/>
      <c r="I18" s="90"/>
      <c r="J18" s="188"/>
      <c r="K18" s="81">
        <v>162</v>
      </c>
      <c r="L18" s="81">
        <v>113</v>
      </c>
      <c r="M18" s="81">
        <v>41</v>
      </c>
      <c r="N18" s="91">
        <v>27</v>
      </c>
      <c r="O18" s="92">
        <v>0</v>
      </c>
      <c r="P18" s="93">
        <f>N18+O18</f>
        <v>27</v>
      </c>
      <c r="Q18" s="82">
        <f>IFERROR(P18/M18,"-")</f>
        <v>0.65853658536585</v>
      </c>
      <c r="R18" s="81">
        <v>3</v>
      </c>
      <c r="S18" s="81">
        <v>5</v>
      </c>
      <c r="T18" s="82">
        <f>IFERROR(S18/(O18+P18),"-")</f>
        <v>0.18518518518519</v>
      </c>
      <c r="U18" s="182"/>
      <c r="V18" s="84">
        <v>9</v>
      </c>
      <c r="W18" s="82">
        <f>IF(P18=0,"-",V18/P18)</f>
        <v>0.33333333333333</v>
      </c>
      <c r="X18" s="186">
        <v>266000</v>
      </c>
      <c r="Y18" s="187">
        <f>IFERROR(X18/P18,"-")</f>
        <v>9851.8518518519</v>
      </c>
      <c r="Z18" s="187">
        <f>IFERROR(X18/V18,"-")</f>
        <v>29555.555555556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2</v>
      </c>
      <c r="AW18" s="107">
        <f>IF(P18=0,"",IF(AV18=0,"",(AV18/P18)))</f>
        <v>0.074074074074074</v>
      </c>
      <c r="AX18" s="106">
        <v>1</v>
      </c>
      <c r="AY18" s="108">
        <f>IFERROR(AX18/AV18,"-")</f>
        <v>0.5</v>
      </c>
      <c r="AZ18" s="109">
        <v>50000</v>
      </c>
      <c r="BA18" s="110">
        <f>IFERROR(AZ18/AV18,"-")</f>
        <v>25000</v>
      </c>
      <c r="BB18" s="111">
        <v>1</v>
      </c>
      <c r="BC18" s="111"/>
      <c r="BD18" s="111"/>
      <c r="BE18" s="112">
        <v>5</v>
      </c>
      <c r="BF18" s="113">
        <f>IF(P18=0,"",IF(BE18=0,"",(BE18/P18)))</f>
        <v>0.18518518518519</v>
      </c>
      <c r="BG18" s="112">
        <v>1</v>
      </c>
      <c r="BH18" s="114">
        <f>IFERROR(BG18/BE18,"-")</f>
        <v>0.2</v>
      </c>
      <c r="BI18" s="115">
        <v>23000</v>
      </c>
      <c r="BJ18" s="116">
        <f>IFERROR(BI18/BE18,"-")</f>
        <v>4600</v>
      </c>
      <c r="BK18" s="117"/>
      <c r="BL18" s="117"/>
      <c r="BM18" s="117">
        <v>1</v>
      </c>
      <c r="BN18" s="119">
        <v>9</v>
      </c>
      <c r="BO18" s="120">
        <f>IF(P18=0,"",IF(BN18=0,"",(BN18/P18)))</f>
        <v>0.33333333333333</v>
      </c>
      <c r="BP18" s="121">
        <v>1</v>
      </c>
      <c r="BQ18" s="122">
        <f>IFERROR(BP18/BN18,"-")</f>
        <v>0.11111111111111</v>
      </c>
      <c r="BR18" s="123">
        <v>21000</v>
      </c>
      <c r="BS18" s="124">
        <f>IFERROR(BR18/BN18,"-")</f>
        <v>2333.3333333333</v>
      </c>
      <c r="BT18" s="125"/>
      <c r="BU18" s="125"/>
      <c r="BV18" s="125">
        <v>1</v>
      </c>
      <c r="BW18" s="126">
        <v>8</v>
      </c>
      <c r="BX18" s="127">
        <f>IF(P18=0,"",IF(BW18=0,"",(BW18/P18)))</f>
        <v>0.2962962962963</v>
      </c>
      <c r="BY18" s="128">
        <v>5</v>
      </c>
      <c r="BZ18" s="129">
        <f>IFERROR(BY18/BW18,"-")</f>
        <v>0.625</v>
      </c>
      <c r="CA18" s="130">
        <v>120000</v>
      </c>
      <c r="CB18" s="131">
        <f>IFERROR(CA18/BW18,"-")</f>
        <v>15000</v>
      </c>
      <c r="CC18" s="132">
        <v>2</v>
      </c>
      <c r="CD18" s="132"/>
      <c r="CE18" s="132">
        <v>3</v>
      </c>
      <c r="CF18" s="133">
        <v>3</v>
      </c>
      <c r="CG18" s="134">
        <f>IF(P18=0,"",IF(CF18=0,"",(CF18/P18)))</f>
        <v>0.11111111111111</v>
      </c>
      <c r="CH18" s="135">
        <v>2</v>
      </c>
      <c r="CI18" s="136">
        <f>IFERROR(CH18/CF18,"-")</f>
        <v>0.66666666666667</v>
      </c>
      <c r="CJ18" s="137">
        <v>660000</v>
      </c>
      <c r="CK18" s="138">
        <f>IFERROR(CJ18/CF18,"-")</f>
        <v>220000</v>
      </c>
      <c r="CL18" s="139"/>
      <c r="CM18" s="139"/>
      <c r="CN18" s="139">
        <v>2</v>
      </c>
      <c r="CO18" s="140">
        <v>9</v>
      </c>
      <c r="CP18" s="141">
        <v>266000</v>
      </c>
      <c r="CQ18" s="141">
        <v>608000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30"/>
      <c r="B19" s="87"/>
      <c r="C19" s="88"/>
      <c r="D19" s="88"/>
      <c r="E19" s="88"/>
      <c r="F19" s="89"/>
      <c r="G19" s="90"/>
      <c r="H19" s="90"/>
      <c r="I19" s="90"/>
      <c r="J19" s="192"/>
      <c r="K19" s="34"/>
      <c r="L19" s="34"/>
      <c r="M19" s="31"/>
      <c r="N19" s="23"/>
      <c r="O19" s="23"/>
      <c r="P19" s="23"/>
      <c r="Q19" s="33"/>
      <c r="R19" s="32"/>
      <c r="S19" s="23"/>
      <c r="T19" s="32"/>
      <c r="U19" s="183"/>
      <c r="V19" s="25"/>
      <c r="W19" s="25"/>
      <c r="X19" s="189"/>
      <c r="Y19" s="189"/>
      <c r="Z19" s="189"/>
      <c r="AA19" s="189"/>
      <c r="AB19" s="33"/>
      <c r="AC19" s="59"/>
      <c r="AD19" s="63"/>
      <c r="AE19" s="64"/>
      <c r="AF19" s="63"/>
      <c r="AG19" s="67"/>
      <c r="AH19" s="68"/>
      <c r="AI19" s="69"/>
      <c r="AJ19" s="70"/>
      <c r="AK19" s="70"/>
      <c r="AL19" s="70"/>
      <c r="AM19" s="63"/>
      <c r="AN19" s="64"/>
      <c r="AO19" s="63"/>
      <c r="AP19" s="67"/>
      <c r="AQ19" s="68"/>
      <c r="AR19" s="69"/>
      <c r="AS19" s="70"/>
      <c r="AT19" s="70"/>
      <c r="AU19" s="70"/>
      <c r="AV19" s="63"/>
      <c r="AW19" s="64"/>
      <c r="AX19" s="63"/>
      <c r="AY19" s="67"/>
      <c r="AZ19" s="68"/>
      <c r="BA19" s="69"/>
      <c r="BB19" s="70"/>
      <c r="BC19" s="70"/>
      <c r="BD19" s="70"/>
      <c r="BE19" s="63"/>
      <c r="BF19" s="64"/>
      <c r="BG19" s="63"/>
      <c r="BH19" s="67"/>
      <c r="BI19" s="68"/>
      <c r="BJ19" s="69"/>
      <c r="BK19" s="70"/>
      <c r="BL19" s="70"/>
      <c r="BM19" s="70"/>
      <c r="BN19" s="65"/>
      <c r="BO19" s="66"/>
      <c r="BP19" s="63"/>
      <c r="BQ19" s="67"/>
      <c r="BR19" s="68"/>
      <c r="BS19" s="69"/>
      <c r="BT19" s="70"/>
      <c r="BU19" s="70"/>
      <c r="BV19" s="70"/>
      <c r="BW19" s="65"/>
      <c r="BX19" s="66"/>
      <c r="BY19" s="63"/>
      <c r="BZ19" s="67"/>
      <c r="CA19" s="68"/>
      <c r="CB19" s="69"/>
      <c r="CC19" s="70"/>
      <c r="CD19" s="70"/>
      <c r="CE19" s="70"/>
      <c r="CF19" s="65"/>
      <c r="CG19" s="66"/>
      <c r="CH19" s="63"/>
      <c r="CI19" s="67"/>
      <c r="CJ19" s="68"/>
      <c r="CK19" s="69"/>
      <c r="CL19" s="70"/>
      <c r="CM19" s="70"/>
      <c r="CN19" s="70"/>
      <c r="CO19" s="71"/>
      <c r="CP19" s="68"/>
      <c r="CQ19" s="68"/>
      <c r="CR19" s="68"/>
      <c r="CS19" s="72"/>
    </row>
    <row r="20" spans="1:98">
      <c r="A20" s="30"/>
      <c r="B20" s="37"/>
      <c r="C20" s="21"/>
      <c r="D20" s="21"/>
      <c r="E20" s="21"/>
      <c r="F20" s="22"/>
      <c r="G20" s="36"/>
      <c r="H20" s="36"/>
      <c r="I20" s="75"/>
      <c r="J20" s="193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61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19">
        <f>AB21</f>
        <v>5.7608350515464</v>
      </c>
      <c r="B21" s="39"/>
      <c r="C21" s="39"/>
      <c r="D21" s="39"/>
      <c r="E21" s="39"/>
      <c r="F21" s="39"/>
      <c r="G21" s="40" t="s">
        <v>103</v>
      </c>
      <c r="H21" s="40"/>
      <c r="I21" s="40"/>
      <c r="J21" s="190">
        <f>SUM(J6:J20)</f>
        <v>485000</v>
      </c>
      <c r="K21" s="41">
        <f>SUM(K6:K20)</f>
        <v>1023</v>
      </c>
      <c r="L21" s="41">
        <f>SUM(L6:L20)</f>
        <v>519</v>
      </c>
      <c r="M21" s="41">
        <f>SUM(M6:M20)</f>
        <v>779</v>
      </c>
      <c r="N21" s="41">
        <f>SUM(N6:N20)</f>
        <v>223</v>
      </c>
      <c r="O21" s="41">
        <f>SUM(O6:O20)</f>
        <v>1</v>
      </c>
      <c r="P21" s="41">
        <f>SUM(P6:P20)</f>
        <v>224</v>
      </c>
      <c r="Q21" s="42">
        <f>IFERROR(P21/M21,"-")</f>
        <v>0.28754813863928</v>
      </c>
      <c r="R21" s="78">
        <f>SUM(R6:R20)</f>
        <v>26</v>
      </c>
      <c r="S21" s="78">
        <f>SUM(S6:S20)</f>
        <v>39</v>
      </c>
      <c r="T21" s="42">
        <f>IFERROR(R21/P21,"-")</f>
        <v>0.11607142857143</v>
      </c>
      <c r="U21" s="184">
        <f>IFERROR(J21/P21,"-")</f>
        <v>2165.1785714286</v>
      </c>
      <c r="V21" s="44">
        <f>SUM(V6:V20)</f>
        <v>49</v>
      </c>
      <c r="W21" s="42">
        <f>IFERROR(V21/P21,"-")</f>
        <v>0.21875</v>
      </c>
      <c r="X21" s="190">
        <f>SUM(X6:X20)</f>
        <v>2794005</v>
      </c>
      <c r="Y21" s="190">
        <f>IFERROR(X21/P21,"-")</f>
        <v>12473.236607143</v>
      </c>
      <c r="Z21" s="190">
        <f>IFERROR(X21/V21,"-")</f>
        <v>57020.510204082</v>
      </c>
      <c r="AA21" s="190">
        <f>X21-J21</f>
        <v>2309005</v>
      </c>
      <c r="AB21" s="47">
        <f>X21/J21</f>
        <v>5.7608350515464</v>
      </c>
      <c r="AC21" s="60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8.9866666666667</v>
      </c>
      <c r="B6" s="203" t="s">
        <v>105</v>
      </c>
      <c r="C6" s="203" t="s">
        <v>106</v>
      </c>
      <c r="D6" s="203" t="s">
        <v>107</v>
      </c>
      <c r="E6" s="203" t="s">
        <v>108</v>
      </c>
      <c r="F6" s="203" t="s">
        <v>71</v>
      </c>
      <c r="G6" s="203" t="s">
        <v>109</v>
      </c>
      <c r="H6" s="90" t="s">
        <v>110</v>
      </c>
      <c r="I6" s="90" t="s">
        <v>111</v>
      </c>
      <c r="J6" s="188">
        <v>75000</v>
      </c>
      <c r="K6" s="81">
        <v>7</v>
      </c>
      <c r="L6" s="81">
        <v>0</v>
      </c>
      <c r="M6" s="81">
        <v>28</v>
      </c>
      <c r="N6" s="91">
        <v>3</v>
      </c>
      <c r="O6" s="92">
        <v>0</v>
      </c>
      <c r="P6" s="93">
        <f>N6+O6</f>
        <v>3</v>
      </c>
      <c r="Q6" s="82">
        <f>IFERROR(P6/M6,"-")</f>
        <v>0.10714285714286</v>
      </c>
      <c r="R6" s="81">
        <v>0</v>
      </c>
      <c r="S6" s="81">
        <v>1</v>
      </c>
      <c r="T6" s="82">
        <f>IFERROR(S6/(O6+P6),"-")</f>
        <v>0.33333333333333</v>
      </c>
      <c r="U6" s="182">
        <f>IFERROR(J6/SUM(P6:P7),"-")</f>
        <v>2083.3333333333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599000</v>
      </c>
      <c r="AB6" s="85">
        <f>SUM(X6:X7)/SUM(J6:J7)</f>
        <v>8.9866666666667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0.66666666666667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112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158</v>
      </c>
      <c r="L7" s="81">
        <v>114</v>
      </c>
      <c r="M7" s="81">
        <v>59</v>
      </c>
      <c r="N7" s="91">
        <v>32</v>
      </c>
      <c r="O7" s="92">
        <v>1</v>
      </c>
      <c r="P7" s="93">
        <f>N7+O7</f>
        <v>33</v>
      </c>
      <c r="Q7" s="82">
        <f>IFERROR(P7/M7,"-")</f>
        <v>0.55932203389831</v>
      </c>
      <c r="R7" s="81">
        <v>4</v>
      </c>
      <c r="S7" s="81">
        <v>5</v>
      </c>
      <c r="T7" s="82">
        <f>IFERROR(S7/(O7+P7),"-")</f>
        <v>0.14705882352941</v>
      </c>
      <c r="U7" s="182"/>
      <c r="V7" s="84">
        <v>5</v>
      </c>
      <c r="W7" s="82">
        <f>IF(P7=0,"-",V7/P7)</f>
        <v>0.15151515151515</v>
      </c>
      <c r="X7" s="186">
        <v>674000</v>
      </c>
      <c r="Y7" s="187">
        <f>IFERROR(X7/P7,"-")</f>
        <v>20424.242424242</v>
      </c>
      <c r="Z7" s="187">
        <f>IFERROR(X7/V7,"-")</f>
        <v>134800</v>
      </c>
      <c r="AA7" s="188"/>
      <c r="AB7" s="85"/>
      <c r="AC7" s="79"/>
      <c r="AD7" s="94">
        <v>4</v>
      </c>
      <c r="AE7" s="95">
        <f>IF(P7=0,"",IF(AD7=0,"",(AD7/P7)))</f>
        <v>0.12121212121212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0.18181818181818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0.24242424242424</v>
      </c>
      <c r="BG7" s="112">
        <v>2</v>
      </c>
      <c r="BH7" s="114">
        <f>IFERROR(BG7/BE7,"-")</f>
        <v>0.25</v>
      </c>
      <c r="BI7" s="115">
        <v>36000</v>
      </c>
      <c r="BJ7" s="116">
        <f>IFERROR(BI7/BE7,"-")</f>
        <v>4500</v>
      </c>
      <c r="BK7" s="117"/>
      <c r="BL7" s="117"/>
      <c r="BM7" s="117">
        <v>2</v>
      </c>
      <c r="BN7" s="119">
        <v>9</v>
      </c>
      <c r="BO7" s="120">
        <f>IF(P7=0,"",IF(BN7=0,"",(BN7/P7)))</f>
        <v>0.27272727272727</v>
      </c>
      <c r="BP7" s="121">
        <v>3</v>
      </c>
      <c r="BQ7" s="122">
        <f>IFERROR(BP7/BN7,"-")</f>
        <v>0.33333333333333</v>
      </c>
      <c r="BR7" s="123">
        <v>208000</v>
      </c>
      <c r="BS7" s="124">
        <f>IFERROR(BR7/BN7,"-")</f>
        <v>23111.111111111</v>
      </c>
      <c r="BT7" s="125"/>
      <c r="BU7" s="125"/>
      <c r="BV7" s="125">
        <v>3</v>
      </c>
      <c r="BW7" s="126">
        <v>2</v>
      </c>
      <c r="BX7" s="127">
        <f>IF(P7=0,"",IF(BW7=0,"",(BW7/P7)))</f>
        <v>0.060606060606061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0.03030303030303</v>
      </c>
      <c r="CH7" s="135">
        <v>1</v>
      </c>
      <c r="CI7" s="136">
        <f>IFERROR(CH7/CF7,"-")</f>
        <v>1</v>
      </c>
      <c r="CJ7" s="137">
        <v>491000</v>
      </c>
      <c r="CK7" s="138">
        <f>IFERROR(CJ7/CF7,"-")</f>
        <v>491000</v>
      </c>
      <c r="CL7" s="139"/>
      <c r="CM7" s="139"/>
      <c r="CN7" s="139">
        <v>1</v>
      </c>
      <c r="CO7" s="140">
        <v>5</v>
      </c>
      <c r="CP7" s="141">
        <v>674000</v>
      </c>
      <c r="CQ7" s="141">
        <v>491000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19.164</v>
      </c>
      <c r="B8" s="203" t="s">
        <v>113</v>
      </c>
      <c r="C8" s="203" t="s">
        <v>106</v>
      </c>
      <c r="D8" s="203" t="s">
        <v>107</v>
      </c>
      <c r="E8" s="203" t="s">
        <v>114</v>
      </c>
      <c r="F8" s="203" t="s">
        <v>71</v>
      </c>
      <c r="G8" s="203" t="s">
        <v>115</v>
      </c>
      <c r="H8" s="90" t="s">
        <v>116</v>
      </c>
      <c r="I8" s="90" t="s">
        <v>117</v>
      </c>
      <c r="J8" s="188">
        <v>125000</v>
      </c>
      <c r="K8" s="81">
        <v>131</v>
      </c>
      <c r="L8" s="81">
        <v>0</v>
      </c>
      <c r="M8" s="81">
        <v>634</v>
      </c>
      <c r="N8" s="91">
        <v>65</v>
      </c>
      <c r="O8" s="92">
        <v>1</v>
      </c>
      <c r="P8" s="93">
        <f>N8+O8</f>
        <v>66</v>
      </c>
      <c r="Q8" s="82">
        <f>IFERROR(P8/M8,"-")</f>
        <v>0.10410094637224</v>
      </c>
      <c r="R8" s="81">
        <v>3</v>
      </c>
      <c r="S8" s="81">
        <v>19</v>
      </c>
      <c r="T8" s="82">
        <f>IFERROR(S8/(O8+P8),"-")</f>
        <v>0.28358208955224</v>
      </c>
      <c r="U8" s="182">
        <f>IFERROR(J8/SUM(P8:P9),"-")</f>
        <v>356.12535612536</v>
      </c>
      <c r="V8" s="84">
        <v>3</v>
      </c>
      <c r="W8" s="82">
        <f>IF(P8=0,"-",V8/P8)</f>
        <v>0.045454545454545</v>
      </c>
      <c r="X8" s="186">
        <v>432000</v>
      </c>
      <c r="Y8" s="187">
        <f>IFERROR(X8/P8,"-")</f>
        <v>6545.4545454545</v>
      </c>
      <c r="Z8" s="187">
        <f>IFERROR(X8/V8,"-")</f>
        <v>144000</v>
      </c>
      <c r="AA8" s="188">
        <f>SUM(X8:X9)-SUM(J8:J9)</f>
        <v>2270500</v>
      </c>
      <c r="AB8" s="85">
        <f>SUM(X8:X9)/SUM(J8:J9)</f>
        <v>19.164</v>
      </c>
      <c r="AC8" s="79"/>
      <c r="AD8" s="94">
        <v>4</v>
      </c>
      <c r="AE8" s="95">
        <f>IF(P8=0,"",IF(AD8=0,"",(AD8/P8)))</f>
        <v>0.060606060606061</v>
      </c>
      <c r="AF8" s="94">
        <v>1</v>
      </c>
      <c r="AG8" s="96">
        <f>IFERROR(AF8/AD8,"-")</f>
        <v>0.25</v>
      </c>
      <c r="AH8" s="97">
        <v>5000</v>
      </c>
      <c r="AI8" s="98">
        <f>IFERROR(AH8/AD8,"-")</f>
        <v>1250</v>
      </c>
      <c r="AJ8" s="99">
        <v>1</v>
      </c>
      <c r="AK8" s="99"/>
      <c r="AL8" s="99"/>
      <c r="AM8" s="100">
        <v>22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9</v>
      </c>
      <c r="AW8" s="107">
        <f>IF(P8=0,"",IF(AV8=0,"",(AV8/P8)))</f>
        <v>0.13636363636364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10</v>
      </c>
      <c r="BF8" s="113">
        <f>IF(P8=0,"",IF(BE8=0,"",(BE8/P8)))</f>
        <v>0.15151515151515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17</v>
      </c>
      <c r="BO8" s="120">
        <f>IF(P8=0,"",IF(BN8=0,"",(BN8/P8)))</f>
        <v>0.25757575757576</v>
      </c>
      <c r="BP8" s="121">
        <v>2</v>
      </c>
      <c r="BQ8" s="122">
        <f>IFERROR(BP8/BN8,"-")</f>
        <v>0.11764705882353</v>
      </c>
      <c r="BR8" s="123">
        <v>427000</v>
      </c>
      <c r="BS8" s="124">
        <f>IFERROR(BR8/BN8,"-")</f>
        <v>25117.647058824</v>
      </c>
      <c r="BT8" s="125"/>
      <c r="BU8" s="125">
        <v>1</v>
      </c>
      <c r="BV8" s="125">
        <v>1</v>
      </c>
      <c r="BW8" s="126">
        <v>4</v>
      </c>
      <c r="BX8" s="127">
        <f>IF(P8=0,"",IF(BW8=0,"",(BW8/P8)))</f>
        <v>0.060606060606061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432000</v>
      </c>
      <c r="CQ8" s="141">
        <v>417000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118</v>
      </c>
      <c r="C9" s="203"/>
      <c r="D9" s="203"/>
      <c r="E9" s="203"/>
      <c r="F9" s="203" t="s">
        <v>64</v>
      </c>
      <c r="G9" s="203"/>
      <c r="H9" s="90"/>
      <c r="I9" s="90"/>
      <c r="J9" s="188"/>
      <c r="K9" s="81">
        <v>708</v>
      </c>
      <c r="L9" s="81">
        <v>524</v>
      </c>
      <c r="M9" s="81">
        <v>446</v>
      </c>
      <c r="N9" s="91">
        <v>277</v>
      </c>
      <c r="O9" s="92">
        <v>8</v>
      </c>
      <c r="P9" s="93">
        <f>N9+O9</f>
        <v>285</v>
      </c>
      <c r="Q9" s="82">
        <f>IFERROR(P9/M9,"-")</f>
        <v>0.6390134529148</v>
      </c>
      <c r="R9" s="81">
        <v>13</v>
      </c>
      <c r="S9" s="81">
        <v>71</v>
      </c>
      <c r="T9" s="82">
        <f>IFERROR(S9/(O9+P9),"-")</f>
        <v>0.24232081911263</v>
      </c>
      <c r="U9" s="182"/>
      <c r="V9" s="84">
        <v>14</v>
      </c>
      <c r="W9" s="82">
        <f>IF(P9=0,"-",V9/P9)</f>
        <v>0.049122807017544</v>
      </c>
      <c r="X9" s="186">
        <v>1963500</v>
      </c>
      <c r="Y9" s="187">
        <f>IFERROR(X9/P9,"-")</f>
        <v>6889.4736842105</v>
      </c>
      <c r="Z9" s="187">
        <f>IFERROR(X9/V9,"-")</f>
        <v>140250</v>
      </c>
      <c r="AA9" s="188"/>
      <c r="AB9" s="85"/>
      <c r="AC9" s="79"/>
      <c r="AD9" s="94">
        <v>34</v>
      </c>
      <c r="AE9" s="95">
        <f>IF(P9=0,"",IF(AD9=0,"",(AD9/P9)))</f>
        <v>0.11929824561404</v>
      </c>
      <c r="AF9" s="94">
        <v>1</v>
      </c>
      <c r="AG9" s="96">
        <f>IFERROR(AF9/AD9,"-")</f>
        <v>0.029411764705882</v>
      </c>
      <c r="AH9" s="97">
        <v>60000</v>
      </c>
      <c r="AI9" s="98">
        <f>IFERROR(AH9/AD9,"-")</f>
        <v>1764.7058823529</v>
      </c>
      <c r="AJ9" s="99"/>
      <c r="AK9" s="99"/>
      <c r="AL9" s="99">
        <v>1</v>
      </c>
      <c r="AM9" s="100">
        <v>52</v>
      </c>
      <c r="AN9" s="101">
        <f>IF(P9=0,"",IF(AM9=0,"",(AM9/P9)))</f>
        <v>0.18245614035088</v>
      </c>
      <c r="AO9" s="100">
        <v>1</v>
      </c>
      <c r="AP9" s="102">
        <f>IFERROR(AP9/AM9,"-")</f>
        <v>0</v>
      </c>
      <c r="AQ9" s="103">
        <v>3000</v>
      </c>
      <c r="AR9" s="104">
        <f>IFERROR(AQ9/AM9,"-")</f>
        <v>57.692307692308</v>
      </c>
      <c r="AS9" s="105">
        <v>1</v>
      </c>
      <c r="AT9" s="105"/>
      <c r="AU9" s="105"/>
      <c r="AV9" s="106">
        <v>36</v>
      </c>
      <c r="AW9" s="107">
        <f>IF(P9=0,"",IF(AV9=0,"",(AV9/P9)))</f>
        <v>0.12631578947368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67</v>
      </c>
      <c r="BF9" s="113">
        <f>IF(P9=0,"",IF(BE9=0,"",(BE9/P9)))</f>
        <v>0.23508771929825</v>
      </c>
      <c r="BG9" s="112">
        <v>3</v>
      </c>
      <c r="BH9" s="114">
        <f>IFERROR(BG9/BE9,"-")</f>
        <v>0.044776119402985</v>
      </c>
      <c r="BI9" s="115">
        <v>72000</v>
      </c>
      <c r="BJ9" s="116">
        <f>IFERROR(BI9/BE9,"-")</f>
        <v>1074.6268656716</v>
      </c>
      <c r="BK9" s="117">
        <v>1</v>
      </c>
      <c r="BL9" s="117">
        <v>1</v>
      </c>
      <c r="BM9" s="117">
        <v>1</v>
      </c>
      <c r="BN9" s="119">
        <v>66</v>
      </c>
      <c r="BO9" s="120">
        <f>IF(P9=0,"",IF(BN9=0,"",(BN9/P9)))</f>
        <v>0.23157894736842</v>
      </c>
      <c r="BP9" s="121">
        <v>7</v>
      </c>
      <c r="BQ9" s="122">
        <f>IFERROR(BP9/BN9,"-")</f>
        <v>0.10606060606061</v>
      </c>
      <c r="BR9" s="123">
        <v>577500</v>
      </c>
      <c r="BS9" s="124">
        <f>IFERROR(BR9/BN9,"-")</f>
        <v>8750</v>
      </c>
      <c r="BT9" s="125">
        <v>3</v>
      </c>
      <c r="BU9" s="125">
        <v>1</v>
      </c>
      <c r="BV9" s="125">
        <v>3</v>
      </c>
      <c r="BW9" s="126">
        <v>25</v>
      </c>
      <c r="BX9" s="127">
        <f>IF(P9=0,"",IF(BW9=0,"",(BW9/P9)))</f>
        <v>0.087719298245614</v>
      </c>
      <c r="BY9" s="128">
        <v>3</v>
      </c>
      <c r="BZ9" s="129">
        <f>IFERROR(BY9/BW9,"-")</f>
        <v>0.12</v>
      </c>
      <c r="CA9" s="130">
        <v>1210000</v>
      </c>
      <c r="CB9" s="131">
        <f>IFERROR(CA9/BW9,"-")</f>
        <v>48400</v>
      </c>
      <c r="CC9" s="132">
        <v>1</v>
      </c>
      <c r="CD9" s="132"/>
      <c r="CE9" s="132">
        <v>2</v>
      </c>
      <c r="CF9" s="133">
        <v>5</v>
      </c>
      <c r="CG9" s="134">
        <f>IF(P9=0,"",IF(CF9=0,"",(CF9/P9)))</f>
        <v>0.017543859649123</v>
      </c>
      <c r="CH9" s="135">
        <v>2</v>
      </c>
      <c r="CI9" s="136">
        <f>IFERROR(CH9/CF9,"-")</f>
        <v>0.4</v>
      </c>
      <c r="CJ9" s="137">
        <v>114000</v>
      </c>
      <c r="CK9" s="138">
        <f>IFERROR(CJ9/CF9,"-")</f>
        <v>22800</v>
      </c>
      <c r="CL9" s="139"/>
      <c r="CM9" s="139"/>
      <c r="CN9" s="139">
        <v>2</v>
      </c>
      <c r="CO9" s="140">
        <v>14</v>
      </c>
      <c r="CP9" s="141">
        <v>1963500</v>
      </c>
      <c r="CQ9" s="141">
        <v>1170000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15.3475</v>
      </c>
      <c r="B12" s="39"/>
      <c r="C12" s="39"/>
      <c r="D12" s="39"/>
      <c r="E12" s="39"/>
      <c r="F12" s="39"/>
      <c r="G12" s="40" t="s">
        <v>119</v>
      </c>
      <c r="H12" s="40"/>
      <c r="I12" s="40"/>
      <c r="J12" s="190">
        <f>SUM(J6:J11)</f>
        <v>200000</v>
      </c>
      <c r="K12" s="41">
        <f>SUM(K6:K11)</f>
        <v>1004</v>
      </c>
      <c r="L12" s="41">
        <f>SUM(L6:L11)</f>
        <v>638</v>
      </c>
      <c r="M12" s="41">
        <f>SUM(M6:M11)</f>
        <v>1167</v>
      </c>
      <c r="N12" s="41">
        <f>SUM(N6:N11)</f>
        <v>377</v>
      </c>
      <c r="O12" s="41">
        <f>SUM(O6:O11)</f>
        <v>10</v>
      </c>
      <c r="P12" s="41">
        <f>SUM(P6:P11)</f>
        <v>387</v>
      </c>
      <c r="Q12" s="42">
        <f>IFERROR(P12/M12,"-")</f>
        <v>0.33161953727506</v>
      </c>
      <c r="R12" s="78">
        <f>SUM(R6:R11)</f>
        <v>20</v>
      </c>
      <c r="S12" s="78">
        <f>SUM(S6:S11)</f>
        <v>96</v>
      </c>
      <c r="T12" s="42">
        <f>IFERROR(R12/P12,"-")</f>
        <v>0.051679586563307</v>
      </c>
      <c r="U12" s="184">
        <f>IFERROR(J12/P12,"-")</f>
        <v>516.79586563307</v>
      </c>
      <c r="V12" s="44">
        <f>SUM(V6:V11)</f>
        <v>22</v>
      </c>
      <c r="W12" s="42">
        <f>IFERROR(V12/P12,"-")</f>
        <v>0.056847545219638</v>
      </c>
      <c r="X12" s="190">
        <f>SUM(X6:X11)</f>
        <v>3069500</v>
      </c>
      <c r="Y12" s="190">
        <f>IFERROR(X12/P12,"-")</f>
        <v>7931.5245478036</v>
      </c>
      <c r="Z12" s="190">
        <f>IFERROR(X12/V12,"-")</f>
        <v>139522.72727273</v>
      </c>
      <c r="AA12" s="190">
        <f>X12-J12</f>
        <v>2869500</v>
      </c>
      <c r="AB12" s="47">
        <f>X12/J12</f>
        <v>15.3475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