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<sst xmlns="http://schemas.openxmlformats.org/spreadsheetml/2006/main" uniqueCount="99">
  <si>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</si>
  <si>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</si>
  <si>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</si>
  <si>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</si>
  <si>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</si>
  <si>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</si>
  <si>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</si>
  <si>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</si>
  <si>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</si>
  <si>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</si>
  <si>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</si>
  <si>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</si>
  <si>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</si>
  <si>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</si>
  <si>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</si>
  <si>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</si>
  <si>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</si>
  <si>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</si>
  <si>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</si>
  <si>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</si>
  <si>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</si>
  <si>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</si>
  <si>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</si>
  <si>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</si>
  <si>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</si>
  <si>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</si>
  <si>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</si>
  <si>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</si>
  <si>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</si>
  <si>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</si>
  <si>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</si>
  <si>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</si>
  <si>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</si>
  <si>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</si>
  <si>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</si>
  <si>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</si>
  <si>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</si>
  <si>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</si>
  <si>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</si>
  <si>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</si>
  <si>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</si>
  <si>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</si>
  <si>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</si>
  <si>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</si>
  <si>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</si>
  <si>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</si>
  <si>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</si>
  <si>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</si>
  <si>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</si>
  <si>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</si>
  <si>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</si>
  <si>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</si>
  <si>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</si>
  <si>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</si>
  <si>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</si>
  <si>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</si>
  <si>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</si>
  <si>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</si>
  <si>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</si>
  <si>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</si>
  <si>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ad607</t>
  </si>
  <si>
    <t>いろいろ</t>
  </si>
  <si>
    <t>企画枠4コマ漫画</t>
  </si>
  <si>
    <t>空電</t>
  </si>
  <si>
    <t>実話カタログ企画</t>
  </si>
  <si>
    <t>企画枠</t>
  </si>
  <si>
    <t>3月01日(日)</t>
  </si>
  <si>
    <t>ad601</t>
  </si>
  <si>
    <t>コアマガジン</t>
  </si>
  <si>
    <t>5P風俗ヘスティア(高宮菜々子さん)</t>
  </si>
  <si>
    <t>lp01</t>
  </si>
  <si>
    <t>実話BUNKA超タブー</t>
  </si>
  <si>
    <t>1C5P</t>
  </si>
  <si>
    <t>3月02日(月)</t>
  </si>
  <si>
    <t>ad602</t>
  </si>
  <si>
    <t>ad603</t>
  </si>
  <si>
    <t>大洋図書</t>
  </si>
  <si>
    <t>2P逆ナンインタビュー版_ヘスティア（高宮菜々子さん）</t>
  </si>
  <si>
    <t>実話ナックルズGOLD</t>
  </si>
  <si>
    <t>1C2P</t>
  </si>
  <si>
    <t>3月09日(月)</t>
  </si>
  <si>
    <t>ad604</t>
  </si>
  <si>
    <t>ad605</t>
  </si>
  <si>
    <t>ナックルズ極ベスト</t>
  </si>
  <si>
    <t>3月16日(月)</t>
  </si>
  <si>
    <t>ad606</t>
  </si>
  <si>
    <t>ad608</t>
  </si>
  <si>
    <t>一水社</t>
  </si>
  <si>
    <t>2P_対談風原稿_ヘスティア</t>
  </si>
  <si>
    <t>EX芸能モンスター</t>
  </si>
  <si>
    <t>4C2P</t>
  </si>
  <si>
    <t>3月28日(土)</t>
  </si>
  <si>
    <t>ad609</t>
  </si>
  <si>
    <t>ad610</t>
  </si>
  <si>
    <t>楽楽出版</t>
  </si>
  <si>
    <t>美女アスリートEXPRESS!</t>
  </si>
  <si>
    <t>3月31日(火)</t>
  </si>
  <si>
    <t>ad611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</si>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</sst>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11</v>
      </c>
      <c r="D6" s="195">
        <v>335000</v>
      </c>
      <c r="E6" s="81">
        <v>487</v>
      </c>
      <c r="F6" s="81">
        <v>258</v>
      </c>
      <c r="G6" s="81">
        <v>257</v>
      </c>
      <c r="H6" s="91">
        <v>92</v>
      </c>
      <c r="I6" s="92">
        <v>0</v>
      </c>
      <c r="J6" s="145">
        <f>H6+I6</f>
        <v>92</v>
      </c>
      <c r="K6" s="82">
        <f>IFERROR(J6/G6,"-")</f>
        <v>0.3579766536965</v>
      </c>
      <c r="L6" s="81">
        <v>13</v>
      </c>
      <c r="M6" s="81">
        <v>18</v>
      </c>
      <c r="N6" s="82">
        <f>IFERROR(L6/J6,"-")</f>
        <v>0.14130434782609</v>
      </c>
      <c r="O6" s="83">
        <f>IFERROR(D6/J6,"-")</f>
        <v>3641.3043478261</v>
      </c>
      <c r="P6" s="84">
        <v>17</v>
      </c>
      <c r="Q6" s="82">
        <f>IFERROR(P6/J6,"-")</f>
        <v>0.18478260869565</v>
      </c>
      <c r="R6" s="200">
        <v>1461000</v>
      </c>
      <c r="S6" s="201">
        <f>IFERROR(R6/J6,"-")</f>
        <v>15880.434782609</v>
      </c>
      <c r="T6" s="201">
        <f>IFERROR(R6/P6,"-")</f>
        <v>85941.176470588</v>
      </c>
      <c r="U6" s="195">
        <f>IFERROR(R6-D6,"-")</f>
        <v>1126000</v>
      </c>
      <c r="V6" s="85">
        <f>R6/D6</f>
        <v>4.3611940298507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335000</v>
      </c>
      <c r="E9" s="41">
        <f>SUM(E6:E7)</f>
        <v>487</v>
      </c>
      <c r="F9" s="41">
        <f>SUM(F6:F7)</f>
        <v>258</v>
      </c>
      <c r="G9" s="41">
        <f>SUM(G6:G7)</f>
        <v>257</v>
      </c>
      <c r="H9" s="41">
        <f>SUM(H6:H7)</f>
        <v>92</v>
      </c>
      <c r="I9" s="41">
        <f>SUM(I6:I7)</f>
        <v>0</v>
      </c>
      <c r="J9" s="41">
        <f>SUM(J6:J7)</f>
        <v>92</v>
      </c>
      <c r="K9" s="42">
        <f>IFERROR(J9/G9,"-")</f>
        <v>0.3579766536965</v>
      </c>
      <c r="L9" s="78">
        <f>SUM(L6:L7)</f>
        <v>13</v>
      </c>
      <c r="M9" s="78">
        <f>SUM(M6:M7)</f>
        <v>18</v>
      </c>
      <c r="N9" s="42">
        <f>IFERROR(L9/J9,"-")</f>
        <v>0.14130434782609</v>
      </c>
      <c r="O9" s="43">
        <f>IFERROR(D9/J9,"-")</f>
        <v>3641.3043478261</v>
      </c>
      <c r="P9" s="44">
        <f>SUM(P6:P7)</f>
        <v>17</v>
      </c>
      <c r="Q9" s="42">
        <f>IFERROR(P9/J9,"-")</f>
        <v>0.18478260869565</v>
      </c>
      <c r="R9" s="45">
        <f>SUM(R6:R7)</f>
        <v>1461000</v>
      </c>
      <c r="S9" s="45">
        <f>IFERROR(R9/J9,"-")</f>
        <v>15880.434782609</v>
      </c>
      <c r="T9" s="45">
        <f>IFERROR(R9/P9,"-")</f>
        <v>85941.176470588</v>
      </c>
      <c r="U9" s="46">
        <f>SUM(U6:U7)</f>
        <v>1126000</v>
      </c>
      <c r="V9" s="47">
        <f>IFERROR(R9/D9,"-")</f>
        <v>4.3611940298507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204" t="s">
        <v>66</v>
      </c>
      <c r="J6" s="188">
        <v>60000</v>
      </c>
      <c r="K6" s="81">
        <v>156</v>
      </c>
      <c r="L6" s="81">
        <v>102</v>
      </c>
      <c r="M6" s="81">
        <v>12</v>
      </c>
      <c r="N6" s="91">
        <v>14</v>
      </c>
      <c r="O6" s="92">
        <v>0</v>
      </c>
      <c r="P6" s="93">
        <f>N6+O6</f>
        <v>14</v>
      </c>
      <c r="Q6" s="82">
        <f>IFERROR(P6/M6,"-")</f>
        <v>1.1666666666667</v>
      </c>
      <c r="R6" s="81">
        <v>1</v>
      </c>
      <c r="S6" s="81">
        <v>3</v>
      </c>
      <c r="T6" s="82">
        <f>IFERROR(S6/(O6+P6),"-")</f>
        <v>0.21428571428571</v>
      </c>
      <c r="U6" s="182">
        <f>IFERROR(J6/SUM(P6:P6),"-")</f>
        <v>4285.7142857143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SUM(X6:X6)-SUM(J6:J6)</f>
        <v>-60000</v>
      </c>
      <c r="AB6" s="85">
        <f>SUM(X6:X6)/SUM(J6:J6)</f>
        <v>0</v>
      </c>
      <c r="AC6" s="79"/>
      <c r="AD6" s="94">
        <v>1</v>
      </c>
      <c r="AE6" s="95">
        <f>IF(P6=0,"",IF(AD6=0,"",(AD6/P6)))</f>
        <v>0.071428571428571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4</v>
      </c>
      <c r="AW6" s="107">
        <f>IF(P6=0,"",IF(AV6=0,"",(AV6/P6)))</f>
        <v>0.28571428571429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0.35714285714286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0.28571428571429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>
        <f>AB7</f>
        <v>15.615384615385</v>
      </c>
      <c r="B7" s="203" t="s">
        <v>67</v>
      </c>
      <c r="C7" s="203" t="s">
        <v>68</v>
      </c>
      <c r="D7" s="203" t="s">
        <v>69</v>
      </c>
      <c r="E7" s="203"/>
      <c r="F7" s="203" t="s">
        <v>70</v>
      </c>
      <c r="G7" s="203" t="s">
        <v>71</v>
      </c>
      <c r="H7" s="90" t="s">
        <v>72</v>
      </c>
      <c r="I7" s="90" t="s">
        <v>73</v>
      </c>
      <c r="J7" s="188">
        <v>65000</v>
      </c>
      <c r="K7" s="81">
        <v>9</v>
      </c>
      <c r="L7" s="81">
        <v>0</v>
      </c>
      <c r="M7" s="81">
        <v>39</v>
      </c>
      <c r="N7" s="91">
        <v>7</v>
      </c>
      <c r="O7" s="92">
        <v>0</v>
      </c>
      <c r="P7" s="93">
        <f>N7+O7</f>
        <v>7</v>
      </c>
      <c r="Q7" s="82">
        <f>IFERROR(P7/M7,"-")</f>
        <v>0.17948717948718</v>
      </c>
      <c r="R7" s="81">
        <v>0</v>
      </c>
      <c r="S7" s="81">
        <v>1</v>
      </c>
      <c r="T7" s="82">
        <f>IFERROR(S7/(O7+P7),"-")</f>
        <v>0.14285714285714</v>
      </c>
      <c r="U7" s="182">
        <f>IFERROR(J7/SUM(P7:P8),"-")</f>
        <v>5000</v>
      </c>
      <c r="V7" s="84">
        <v>1</v>
      </c>
      <c r="W7" s="82">
        <f>IF(P7=0,"-",V7/P7)</f>
        <v>0.14285714285714</v>
      </c>
      <c r="X7" s="186">
        <v>10000</v>
      </c>
      <c r="Y7" s="187">
        <f>IFERROR(X7/P7,"-")</f>
        <v>1428.5714285714</v>
      </c>
      <c r="Z7" s="187">
        <f>IFERROR(X7/V7,"-")</f>
        <v>10000</v>
      </c>
      <c r="AA7" s="188">
        <f>SUM(X7:X8)-SUM(J7:J8)</f>
        <v>950000</v>
      </c>
      <c r="AB7" s="85">
        <f>SUM(X7:X8)/SUM(J7:J8)</f>
        <v>15.615384615385</v>
      </c>
      <c r="AC7" s="79"/>
      <c r="AD7" s="94">
        <v>1</v>
      </c>
      <c r="AE7" s="95">
        <f>IF(P7=0,"",IF(AD7=0,"",(AD7/P7)))</f>
        <v>0.14285714285714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0.14285714285714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0.14285714285714</v>
      </c>
      <c r="BG7" s="112">
        <v>1</v>
      </c>
      <c r="BH7" s="114">
        <f>IFERROR(BG7/BE7,"-")</f>
        <v>1</v>
      </c>
      <c r="BI7" s="115">
        <v>10000</v>
      </c>
      <c r="BJ7" s="116">
        <f>IFERROR(BI7/BE7,"-")</f>
        <v>10000</v>
      </c>
      <c r="BK7" s="117"/>
      <c r="BL7" s="117">
        <v>1</v>
      </c>
      <c r="BM7" s="117"/>
      <c r="BN7" s="119">
        <v>1</v>
      </c>
      <c r="BO7" s="120">
        <f>IF(P7=0,"",IF(BN7=0,"",(BN7/P7)))</f>
        <v>0.14285714285714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0.28571428571429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10000</v>
      </c>
      <c r="CQ7" s="141">
        <v>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74</v>
      </c>
      <c r="C8" s="203"/>
      <c r="D8" s="203"/>
      <c r="E8" s="203"/>
      <c r="F8" s="203" t="s">
        <v>63</v>
      </c>
      <c r="G8" s="203"/>
      <c r="H8" s="90"/>
      <c r="I8" s="90"/>
      <c r="J8" s="188"/>
      <c r="K8" s="81">
        <v>46</v>
      </c>
      <c r="L8" s="81">
        <v>37</v>
      </c>
      <c r="M8" s="81">
        <v>13</v>
      </c>
      <c r="N8" s="91">
        <v>6</v>
      </c>
      <c r="O8" s="92">
        <v>0</v>
      </c>
      <c r="P8" s="93">
        <f>N8+O8</f>
        <v>6</v>
      </c>
      <c r="Q8" s="82">
        <f>IFERROR(P8/M8,"-")</f>
        <v>0.46153846153846</v>
      </c>
      <c r="R8" s="81">
        <v>2</v>
      </c>
      <c r="S8" s="81">
        <v>0</v>
      </c>
      <c r="T8" s="82">
        <f>IFERROR(S8/(O8+P8),"-")</f>
        <v>0</v>
      </c>
      <c r="U8" s="182"/>
      <c r="V8" s="84">
        <v>2</v>
      </c>
      <c r="W8" s="82">
        <f>IF(P8=0,"-",V8/P8)</f>
        <v>0.33333333333333</v>
      </c>
      <c r="X8" s="186">
        <v>1005000</v>
      </c>
      <c r="Y8" s="187">
        <f>IFERROR(X8/P8,"-")</f>
        <v>167500</v>
      </c>
      <c r="Z8" s="187">
        <f>IFERROR(X8/V8,"-")</f>
        <v>502500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0.16666666666667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0.66666666666667</v>
      </c>
      <c r="BP8" s="121">
        <v>1</v>
      </c>
      <c r="BQ8" s="122">
        <f>IFERROR(BP8/BN8,"-")</f>
        <v>0.25</v>
      </c>
      <c r="BR8" s="123">
        <v>195000</v>
      </c>
      <c r="BS8" s="124">
        <f>IFERROR(BR8/BN8,"-")</f>
        <v>48750</v>
      </c>
      <c r="BT8" s="125"/>
      <c r="BU8" s="125"/>
      <c r="BV8" s="125">
        <v>1</v>
      </c>
      <c r="BW8" s="126">
        <v>1</v>
      </c>
      <c r="BX8" s="127">
        <f>IF(P8=0,"",IF(BW8=0,"",(BW8/P8)))</f>
        <v>0.16666666666667</v>
      </c>
      <c r="BY8" s="128">
        <v>1</v>
      </c>
      <c r="BZ8" s="129">
        <f>IFERROR(BY8/BW8,"-")</f>
        <v>1</v>
      </c>
      <c r="CA8" s="130">
        <v>810000</v>
      </c>
      <c r="CB8" s="131">
        <f>IFERROR(CA8/BW8,"-")</f>
        <v>810000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1005000</v>
      </c>
      <c r="CQ8" s="141">
        <v>810000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>
        <f>AB9</f>
        <v>2.0444444444444</v>
      </c>
      <c r="B9" s="203" t="s">
        <v>75</v>
      </c>
      <c r="C9" s="203" t="s">
        <v>76</v>
      </c>
      <c r="D9" s="203" t="s">
        <v>77</v>
      </c>
      <c r="E9" s="203"/>
      <c r="F9" s="203" t="s">
        <v>70</v>
      </c>
      <c r="G9" s="203" t="s">
        <v>78</v>
      </c>
      <c r="H9" s="90" t="s">
        <v>79</v>
      </c>
      <c r="I9" s="90" t="s">
        <v>80</v>
      </c>
      <c r="J9" s="188">
        <v>45000</v>
      </c>
      <c r="K9" s="81">
        <v>20</v>
      </c>
      <c r="L9" s="81">
        <v>0</v>
      </c>
      <c r="M9" s="81">
        <v>42</v>
      </c>
      <c r="N9" s="91">
        <v>10</v>
      </c>
      <c r="O9" s="92">
        <v>0</v>
      </c>
      <c r="P9" s="93">
        <f>N9+O9</f>
        <v>10</v>
      </c>
      <c r="Q9" s="82">
        <f>IFERROR(P9/M9,"-")</f>
        <v>0.23809523809524</v>
      </c>
      <c r="R9" s="81">
        <v>1</v>
      </c>
      <c r="S9" s="81">
        <v>4</v>
      </c>
      <c r="T9" s="82">
        <f>IFERROR(S9/(O9+P9),"-")</f>
        <v>0.4</v>
      </c>
      <c r="U9" s="182">
        <f>IFERROR(J9/SUM(P9:P10),"-")</f>
        <v>2250</v>
      </c>
      <c r="V9" s="84">
        <v>3</v>
      </c>
      <c r="W9" s="82">
        <f>IF(P9=0,"-",V9/P9)</f>
        <v>0.3</v>
      </c>
      <c r="X9" s="186">
        <v>28000</v>
      </c>
      <c r="Y9" s="187">
        <f>IFERROR(X9/P9,"-")</f>
        <v>2800</v>
      </c>
      <c r="Z9" s="187">
        <f>IFERROR(X9/V9,"-")</f>
        <v>9333.3333333333</v>
      </c>
      <c r="AA9" s="188">
        <f>SUM(X9:X10)-SUM(J9:J10)</f>
        <v>47000</v>
      </c>
      <c r="AB9" s="85">
        <f>SUM(X9:X10)/SUM(J9:J10)</f>
        <v>2.0444444444444</v>
      </c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3</v>
      </c>
      <c r="AN9" s="101">
        <f>IF(P9=0,"",IF(AM9=0,"",(AM9/P9)))</f>
        <v>0.3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</v>
      </c>
      <c r="BG9" s="112">
        <v>1</v>
      </c>
      <c r="BH9" s="114">
        <f>IFERROR(BG9/BE9,"-")</f>
        <v>1</v>
      </c>
      <c r="BI9" s="115">
        <v>3000</v>
      </c>
      <c r="BJ9" s="116">
        <f>IFERROR(BI9/BE9,"-")</f>
        <v>3000</v>
      </c>
      <c r="BK9" s="117">
        <v>1</v>
      </c>
      <c r="BL9" s="117"/>
      <c r="BM9" s="117"/>
      <c r="BN9" s="119">
        <v>5</v>
      </c>
      <c r="BO9" s="120">
        <f>IF(P9=0,"",IF(BN9=0,"",(BN9/P9)))</f>
        <v>0.5</v>
      </c>
      <c r="BP9" s="121">
        <v>2</v>
      </c>
      <c r="BQ9" s="122">
        <f>IFERROR(BP9/BN9,"-")</f>
        <v>0.4</v>
      </c>
      <c r="BR9" s="123">
        <v>39000</v>
      </c>
      <c r="BS9" s="124">
        <f>IFERROR(BR9/BN9,"-")</f>
        <v>7800</v>
      </c>
      <c r="BT9" s="125"/>
      <c r="BU9" s="125"/>
      <c r="BV9" s="125">
        <v>2</v>
      </c>
      <c r="BW9" s="126">
        <v>1</v>
      </c>
      <c r="BX9" s="127">
        <f>IF(P9=0,"",IF(BW9=0,"",(BW9/P9)))</f>
        <v>0.1</v>
      </c>
      <c r="BY9" s="128">
        <v>1</v>
      </c>
      <c r="BZ9" s="129">
        <f>IFERROR(BY9/BW9,"-")</f>
        <v>1</v>
      </c>
      <c r="CA9" s="130">
        <v>5000</v>
      </c>
      <c r="CB9" s="131">
        <f>IFERROR(CA9/BW9,"-")</f>
        <v>5000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28000</v>
      </c>
      <c r="CQ9" s="141">
        <v>24000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81</v>
      </c>
      <c r="C10" s="203"/>
      <c r="D10" s="203"/>
      <c r="E10" s="203"/>
      <c r="F10" s="203" t="s">
        <v>63</v>
      </c>
      <c r="G10" s="203"/>
      <c r="H10" s="90"/>
      <c r="I10" s="90"/>
      <c r="J10" s="188"/>
      <c r="K10" s="81">
        <v>75</v>
      </c>
      <c r="L10" s="81">
        <v>40</v>
      </c>
      <c r="M10" s="81">
        <v>11</v>
      </c>
      <c r="N10" s="91">
        <v>10</v>
      </c>
      <c r="O10" s="92">
        <v>0</v>
      </c>
      <c r="P10" s="93">
        <f>N10+O10</f>
        <v>10</v>
      </c>
      <c r="Q10" s="82">
        <f>IFERROR(P10/M10,"-")</f>
        <v>0.90909090909091</v>
      </c>
      <c r="R10" s="81">
        <v>2</v>
      </c>
      <c r="S10" s="81">
        <v>3</v>
      </c>
      <c r="T10" s="82">
        <f>IFERROR(S10/(O10+P10),"-")</f>
        <v>0.3</v>
      </c>
      <c r="U10" s="182"/>
      <c r="V10" s="84">
        <v>4</v>
      </c>
      <c r="W10" s="82">
        <f>IF(P10=0,"-",V10/P10)</f>
        <v>0.4</v>
      </c>
      <c r="X10" s="186">
        <v>64000</v>
      </c>
      <c r="Y10" s="187">
        <f>IFERROR(X10/P10,"-")</f>
        <v>6400</v>
      </c>
      <c r="Z10" s="187">
        <f>IFERROR(X10/V10,"-")</f>
        <v>16000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4</v>
      </c>
      <c r="BF10" s="113">
        <f>IF(P10=0,"",IF(BE10=0,"",(BE10/P10)))</f>
        <v>0.4</v>
      </c>
      <c r="BG10" s="112">
        <v>2</v>
      </c>
      <c r="BH10" s="114">
        <f>IFERROR(BG10/BE10,"-")</f>
        <v>0.5</v>
      </c>
      <c r="BI10" s="115">
        <v>31000</v>
      </c>
      <c r="BJ10" s="116">
        <f>IFERROR(BI10/BE10,"-")</f>
        <v>7750</v>
      </c>
      <c r="BK10" s="117">
        <v>1</v>
      </c>
      <c r="BL10" s="117"/>
      <c r="BM10" s="117">
        <v>1</v>
      </c>
      <c r="BN10" s="119">
        <v>3</v>
      </c>
      <c r="BO10" s="120">
        <f>IF(P10=0,"",IF(BN10=0,"",(BN10/P10)))</f>
        <v>0.3</v>
      </c>
      <c r="BP10" s="121">
        <v>1</v>
      </c>
      <c r="BQ10" s="122">
        <f>IFERROR(BP10/BN10,"-")</f>
        <v>0.33333333333333</v>
      </c>
      <c r="BR10" s="123">
        <v>25000</v>
      </c>
      <c r="BS10" s="124">
        <f>IFERROR(BR10/BN10,"-")</f>
        <v>8333.3333333333</v>
      </c>
      <c r="BT10" s="125"/>
      <c r="BU10" s="125"/>
      <c r="BV10" s="125">
        <v>1</v>
      </c>
      <c r="BW10" s="126">
        <v>2</v>
      </c>
      <c r="BX10" s="127">
        <f>IF(P10=0,"",IF(BW10=0,"",(BW10/P10)))</f>
        <v>0.2</v>
      </c>
      <c r="BY10" s="128">
        <v>1</v>
      </c>
      <c r="BZ10" s="129">
        <f>IFERROR(BY10/BW10,"-")</f>
        <v>0.5</v>
      </c>
      <c r="CA10" s="130">
        <v>8000</v>
      </c>
      <c r="CB10" s="131">
        <f>IFERROR(CA10/BW10,"-")</f>
        <v>4000</v>
      </c>
      <c r="CC10" s="132"/>
      <c r="CD10" s="132">
        <v>1</v>
      </c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4</v>
      </c>
      <c r="CP10" s="141">
        <v>64000</v>
      </c>
      <c r="CQ10" s="141">
        <v>25000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1.8533333333333</v>
      </c>
      <c r="B11" s="203" t="s">
        <v>82</v>
      </c>
      <c r="C11" s="203" t="s">
        <v>76</v>
      </c>
      <c r="D11" s="203" t="s">
        <v>69</v>
      </c>
      <c r="E11" s="203"/>
      <c r="F11" s="203" t="s">
        <v>70</v>
      </c>
      <c r="G11" s="203" t="s">
        <v>83</v>
      </c>
      <c r="H11" s="90" t="s">
        <v>72</v>
      </c>
      <c r="I11" s="90" t="s">
        <v>84</v>
      </c>
      <c r="J11" s="188">
        <v>75000</v>
      </c>
      <c r="K11" s="81">
        <v>26</v>
      </c>
      <c r="L11" s="81">
        <v>0</v>
      </c>
      <c r="M11" s="81">
        <v>68</v>
      </c>
      <c r="N11" s="91">
        <v>13</v>
      </c>
      <c r="O11" s="92">
        <v>0</v>
      </c>
      <c r="P11" s="93">
        <f>N11+O11</f>
        <v>13</v>
      </c>
      <c r="Q11" s="82">
        <f>IFERROR(P11/M11,"-")</f>
        <v>0.19117647058824</v>
      </c>
      <c r="R11" s="81">
        <v>1</v>
      </c>
      <c r="S11" s="81">
        <v>2</v>
      </c>
      <c r="T11" s="82">
        <f>IFERROR(S11/(O11+P11),"-")</f>
        <v>0.15384615384615</v>
      </c>
      <c r="U11" s="182">
        <f>IFERROR(J11/SUM(P11:P12),"-")</f>
        <v>3000</v>
      </c>
      <c r="V11" s="84">
        <v>1</v>
      </c>
      <c r="W11" s="82">
        <f>IF(P11=0,"-",V11/P11)</f>
        <v>0.076923076923077</v>
      </c>
      <c r="X11" s="186">
        <v>3000</v>
      </c>
      <c r="Y11" s="187">
        <f>IFERROR(X11/P11,"-")</f>
        <v>230.76923076923</v>
      </c>
      <c r="Z11" s="187">
        <f>IFERROR(X11/V11,"-")</f>
        <v>3000</v>
      </c>
      <c r="AA11" s="188">
        <f>SUM(X11:X12)-SUM(J11:J12)</f>
        <v>64000</v>
      </c>
      <c r="AB11" s="85">
        <f>SUM(X11:X12)/SUM(J11:J12)</f>
        <v>1.8533333333333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0.076923076923077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5</v>
      </c>
      <c r="BF11" s="113">
        <f>IF(P11=0,"",IF(BE11=0,"",(BE11/P11)))</f>
        <v>0.38461538461538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6</v>
      </c>
      <c r="BO11" s="120">
        <f>IF(P11=0,"",IF(BN11=0,"",(BN11/P11)))</f>
        <v>0.46153846153846</v>
      </c>
      <c r="BP11" s="121">
        <v>1</v>
      </c>
      <c r="BQ11" s="122">
        <f>IFERROR(BP11/BN11,"-")</f>
        <v>0.16666666666667</v>
      </c>
      <c r="BR11" s="123">
        <v>3000</v>
      </c>
      <c r="BS11" s="124">
        <f>IFERROR(BR11/BN11,"-")</f>
        <v>500</v>
      </c>
      <c r="BT11" s="125">
        <v>1</v>
      </c>
      <c r="BU11" s="125"/>
      <c r="BV11" s="125"/>
      <c r="BW11" s="126">
        <v>1</v>
      </c>
      <c r="BX11" s="127">
        <f>IF(P11=0,"",IF(BW11=0,"",(BW11/P11)))</f>
        <v>0.076923076923077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3000</v>
      </c>
      <c r="CQ11" s="141">
        <v>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85</v>
      </c>
      <c r="C12" s="203"/>
      <c r="D12" s="203"/>
      <c r="E12" s="203"/>
      <c r="F12" s="203" t="s">
        <v>63</v>
      </c>
      <c r="G12" s="203"/>
      <c r="H12" s="90"/>
      <c r="I12" s="90"/>
      <c r="J12" s="188"/>
      <c r="K12" s="81">
        <v>64</v>
      </c>
      <c r="L12" s="81">
        <v>36</v>
      </c>
      <c r="M12" s="81">
        <v>34</v>
      </c>
      <c r="N12" s="91">
        <v>12</v>
      </c>
      <c r="O12" s="92">
        <v>0</v>
      </c>
      <c r="P12" s="93">
        <f>N12+O12</f>
        <v>12</v>
      </c>
      <c r="Q12" s="82">
        <f>IFERROR(P12/M12,"-")</f>
        <v>0.35294117647059</v>
      </c>
      <c r="R12" s="81">
        <v>2</v>
      </c>
      <c r="S12" s="81">
        <v>3</v>
      </c>
      <c r="T12" s="82">
        <f>IFERROR(S12/(O12+P12),"-")</f>
        <v>0.25</v>
      </c>
      <c r="U12" s="182"/>
      <c r="V12" s="84">
        <v>2</v>
      </c>
      <c r="W12" s="82">
        <f>IF(P12=0,"-",V12/P12)</f>
        <v>0.16666666666667</v>
      </c>
      <c r="X12" s="186">
        <v>136000</v>
      </c>
      <c r="Y12" s="187">
        <f>IFERROR(X12/P12,"-")</f>
        <v>11333.333333333</v>
      </c>
      <c r="Z12" s="187">
        <f>IFERROR(X12/V12,"-")</f>
        <v>68000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0.083333333333333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5</v>
      </c>
      <c r="BF12" s="113">
        <f>IF(P12=0,"",IF(BE12=0,"",(BE12/P12)))</f>
        <v>0.41666666666667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0.16666666666667</v>
      </c>
      <c r="BY12" s="128">
        <v>2</v>
      </c>
      <c r="BZ12" s="129">
        <f>IFERROR(BY12/BW12,"-")</f>
        <v>1</v>
      </c>
      <c r="CA12" s="130">
        <v>136000</v>
      </c>
      <c r="CB12" s="131">
        <f>IFERROR(CA12/BW12,"-")</f>
        <v>68000</v>
      </c>
      <c r="CC12" s="132"/>
      <c r="CD12" s="132">
        <v>1</v>
      </c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136000</v>
      </c>
      <c r="CQ12" s="141">
        <v>111000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>
        <f>AB13</f>
        <v>5.375</v>
      </c>
      <c r="B13" s="203" t="s">
        <v>86</v>
      </c>
      <c r="C13" s="203" t="s">
        <v>87</v>
      </c>
      <c r="D13" s="203" t="s">
        <v>88</v>
      </c>
      <c r="E13" s="203"/>
      <c r="F13" s="203" t="s">
        <v>70</v>
      </c>
      <c r="G13" s="203" t="s">
        <v>89</v>
      </c>
      <c r="H13" s="90" t="s">
        <v>90</v>
      </c>
      <c r="I13" s="205" t="s">
        <v>91</v>
      </c>
      <c r="J13" s="188">
        <v>40000</v>
      </c>
      <c r="K13" s="81">
        <v>8</v>
      </c>
      <c r="L13" s="81">
        <v>0</v>
      </c>
      <c r="M13" s="81">
        <v>15</v>
      </c>
      <c r="N13" s="91">
        <v>3</v>
      </c>
      <c r="O13" s="92">
        <v>0</v>
      </c>
      <c r="P13" s="93">
        <f>N13+O13</f>
        <v>3</v>
      </c>
      <c r="Q13" s="82">
        <f>IFERROR(P13/M13,"-")</f>
        <v>0.2</v>
      </c>
      <c r="R13" s="81">
        <v>1</v>
      </c>
      <c r="S13" s="81">
        <v>0</v>
      </c>
      <c r="T13" s="82">
        <f>IFERROR(S13/(O13+P13),"-")</f>
        <v>0</v>
      </c>
      <c r="U13" s="182">
        <f>IFERROR(J13/SUM(P13:P14),"-")</f>
        <v>2666.6666666667</v>
      </c>
      <c r="V13" s="84">
        <v>1</v>
      </c>
      <c r="W13" s="82">
        <f>IF(P13=0,"-",V13/P13)</f>
        <v>0.33333333333333</v>
      </c>
      <c r="X13" s="186">
        <v>60000</v>
      </c>
      <c r="Y13" s="187">
        <f>IFERROR(X13/P13,"-")</f>
        <v>20000</v>
      </c>
      <c r="Z13" s="187">
        <f>IFERROR(X13/V13,"-")</f>
        <v>60000</v>
      </c>
      <c r="AA13" s="188">
        <f>SUM(X13:X14)-SUM(J13:J14)</f>
        <v>175000</v>
      </c>
      <c r="AB13" s="85">
        <f>SUM(X13:X14)/SUM(J13:J14)</f>
        <v>5.375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0.33333333333333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0.33333333333333</v>
      </c>
      <c r="BP13" s="121">
        <v>1</v>
      </c>
      <c r="BQ13" s="122">
        <f>IFERROR(BP13/BN13,"-")</f>
        <v>1</v>
      </c>
      <c r="BR13" s="123">
        <v>60000</v>
      </c>
      <c r="BS13" s="124">
        <f>IFERROR(BR13/BN13,"-")</f>
        <v>60000</v>
      </c>
      <c r="BT13" s="125"/>
      <c r="BU13" s="125"/>
      <c r="BV13" s="125">
        <v>1</v>
      </c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60000</v>
      </c>
      <c r="CQ13" s="141">
        <v>60000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92</v>
      </c>
      <c r="C14" s="203"/>
      <c r="D14" s="203"/>
      <c r="E14" s="203"/>
      <c r="F14" s="203" t="s">
        <v>63</v>
      </c>
      <c r="G14" s="203"/>
      <c r="H14" s="90"/>
      <c r="I14" s="90"/>
      <c r="J14" s="188"/>
      <c r="K14" s="81">
        <v>58</v>
      </c>
      <c r="L14" s="81">
        <v>28</v>
      </c>
      <c r="M14" s="81">
        <v>11</v>
      </c>
      <c r="N14" s="91">
        <v>12</v>
      </c>
      <c r="O14" s="92">
        <v>0</v>
      </c>
      <c r="P14" s="93">
        <f>N14+O14</f>
        <v>12</v>
      </c>
      <c r="Q14" s="82">
        <f>IFERROR(P14/M14,"-")</f>
        <v>1.0909090909091</v>
      </c>
      <c r="R14" s="81">
        <v>3</v>
      </c>
      <c r="S14" s="81">
        <v>2</v>
      </c>
      <c r="T14" s="82">
        <f>IFERROR(S14/(O14+P14),"-")</f>
        <v>0.16666666666667</v>
      </c>
      <c r="U14" s="182"/>
      <c r="V14" s="84">
        <v>3</v>
      </c>
      <c r="W14" s="82">
        <f>IF(P14=0,"-",V14/P14)</f>
        <v>0.25</v>
      </c>
      <c r="X14" s="186">
        <v>155000</v>
      </c>
      <c r="Y14" s="187">
        <f>IFERROR(X14/P14,"-")</f>
        <v>12916.666666667</v>
      </c>
      <c r="Z14" s="187">
        <f>IFERROR(X14/V14,"-")</f>
        <v>51666.666666667</v>
      </c>
      <c r="AA14" s="188"/>
      <c r="AB14" s="85"/>
      <c r="AC14" s="79"/>
      <c r="AD14" s="94">
        <v>1</v>
      </c>
      <c r="AE14" s="95">
        <f>IF(P14=0,"",IF(AD14=0,"",(AD14/P14)))</f>
        <v>0.083333333333333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1</v>
      </c>
      <c r="AN14" s="101">
        <f>IF(P14=0,"",IF(AM14=0,"",(AM14/P14)))</f>
        <v>0.083333333333333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0.083333333333333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3</v>
      </c>
      <c r="BF14" s="113">
        <f>IF(P14=0,"",IF(BE14=0,"",(BE14/P14)))</f>
        <v>0.25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0.16666666666667</v>
      </c>
      <c r="BP14" s="121">
        <v>1</v>
      </c>
      <c r="BQ14" s="122">
        <f>IFERROR(BP14/BN14,"-")</f>
        <v>0.5</v>
      </c>
      <c r="BR14" s="123">
        <v>3000</v>
      </c>
      <c r="BS14" s="124">
        <f>IFERROR(BR14/BN14,"-")</f>
        <v>1500</v>
      </c>
      <c r="BT14" s="125">
        <v>1</v>
      </c>
      <c r="BU14" s="125"/>
      <c r="BV14" s="125"/>
      <c r="BW14" s="126">
        <v>4</v>
      </c>
      <c r="BX14" s="127">
        <f>IF(P14=0,"",IF(BW14=0,"",(BW14/P14)))</f>
        <v>0.33333333333333</v>
      </c>
      <c r="BY14" s="128">
        <v>3</v>
      </c>
      <c r="BZ14" s="129">
        <f>IFERROR(BY14/BW14,"-")</f>
        <v>0.75</v>
      </c>
      <c r="CA14" s="130">
        <v>202000</v>
      </c>
      <c r="CB14" s="131">
        <f>IFERROR(CA14/BW14,"-")</f>
        <v>50500</v>
      </c>
      <c r="CC14" s="132">
        <v>1</v>
      </c>
      <c r="CD14" s="132"/>
      <c r="CE14" s="132">
        <v>2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155000</v>
      </c>
      <c r="CQ14" s="141">
        <v>175000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>
        <f>AB15</f>
        <v>0</v>
      </c>
      <c r="B15" s="203" t="s">
        <v>93</v>
      </c>
      <c r="C15" s="203" t="s">
        <v>94</v>
      </c>
      <c r="D15" s="203" t="s">
        <v>88</v>
      </c>
      <c r="E15" s="203"/>
      <c r="F15" s="203" t="s">
        <v>70</v>
      </c>
      <c r="G15" s="203" t="s">
        <v>95</v>
      </c>
      <c r="H15" s="90" t="s">
        <v>90</v>
      </c>
      <c r="I15" s="90" t="s">
        <v>96</v>
      </c>
      <c r="J15" s="188">
        <v>50000</v>
      </c>
      <c r="K15" s="81">
        <v>4</v>
      </c>
      <c r="L15" s="81">
        <v>0</v>
      </c>
      <c r="M15" s="81">
        <v>6</v>
      </c>
      <c r="N15" s="91">
        <v>2</v>
      </c>
      <c r="O15" s="92">
        <v>0</v>
      </c>
      <c r="P15" s="93">
        <f>N15+O15</f>
        <v>2</v>
      </c>
      <c r="Q15" s="82">
        <f>IFERROR(P15/M15,"-")</f>
        <v>0.33333333333333</v>
      </c>
      <c r="R15" s="81">
        <v>0</v>
      </c>
      <c r="S15" s="81">
        <v>0</v>
      </c>
      <c r="T15" s="82">
        <f>IFERROR(S15/(O15+P15),"-")</f>
        <v>0</v>
      </c>
      <c r="U15" s="182">
        <f>IFERROR(J15/SUM(P15:P16),"-")</f>
        <v>10000</v>
      </c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>
        <f>SUM(X15:X16)-SUM(J15:J16)</f>
        <v>-50000</v>
      </c>
      <c r="AB15" s="85">
        <f>SUM(X15:X16)/SUM(J15:J16)</f>
        <v>0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0.5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97</v>
      </c>
      <c r="C16" s="203"/>
      <c r="D16" s="203"/>
      <c r="E16" s="203"/>
      <c r="F16" s="203" t="s">
        <v>63</v>
      </c>
      <c r="G16" s="203"/>
      <c r="H16" s="90"/>
      <c r="I16" s="90"/>
      <c r="J16" s="188"/>
      <c r="K16" s="81">
        <v>21</v>
      </c>
      <c r="L16" s="81">
        <v>15</v>
      </c>
      <c r="M16" s="81">
        <v>6</v>
      </c>
      <c r="N16" s="91">
        <v>3</v>
      </c>
      <c r="O16" s="92">
        <v>0</v>
      </c>
      <c r="P16" s="93">
        <f>N16+O16</f>
        <v>3</v>
      </c>
      <c r="Q16" s="82">
        <f>IFERROR(P16/M16,"-")</f>
        <v>0.5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0.33333333333333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</v>
      </c>
      <c r="BF16" s="113">
        <f>IF(P16=0,"",IF(BE16=0,"",(BE16/P16)))</f>
        <v>0.33333333333333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30"/>
      <c r="B17" s="87"/>
      <c r="C17" s="88"/>
      <c r="D17" s="88"/>
      <c r="E17" s="88"/>
      <c r="F17" s="89"/>
      <c r="G17" s="90"/>
      <c r="H17" s="90"/>
      <c r="I17" s="90"/>
      <c r="J17" s="192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59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30"/>
      <c r="B18" s="37"/>
      <c r="C18" s="21"/>
      <c r="D18" s="21"/>
      <c r="E18" s="21"/>
      <c r="F18" s="22"/>
      <c r="G18" s="36"/>
      <c r="H18" s="36"/>
      <c r="I18" s="75"/>
      <c r="J18" s="193"/>
      <c r="K18" s="34"/>
      <c r="L18" s="34"/>
      <c r="M18" s="31"/>
      <c r="N18" s="23"/>
      <c r="O18" s="23"/>
      <c r="P18" s="23"/>
      <c r="Q18" s="33"/>
      <c r="R18" s="32"/>
      <c r="S18" s="23"/>
      <c r="T18" s="32"/>
      <c r="U18" s="183"/>
      <c r="V18" s="25"/>
      <c r="W18" s="25"/>
      <c r="X18" s="189"/>
      <c r="Y18" s="189"/>
      <c r="Z18" s="189"/>
      <c r="AA18" s="189"/>
      <c r="AB18" s="33"/>
      <c r="AC18" s="61"/>
      <c r="AD18" s="63"/>
      <c r="AE18" s="64"/>
      <c r="AF18" s="63"/>
      <c r="AG18" s="67"/>
      <c r="AH18" s="68"/>
      <c r="AI18" s="69"/>
      <c r="AJ18" s="70"/>
      <c r="AK18" s="70"/>
      <c r="AL18" s="70"/>
      <c r="AM18" s="63"/>
      <c r="AN18" s="64"/>
      <c r="AO18" s="63"/>
      <c r="AP18" s="67"/>
      <c r="AQ18" s="68"/>
      <c r="AR18" s="69"/>
      <c r="AS18" s="70"/>
      <c r="AT18" s="70"/>
      <c r="AU18" s="70"/>
      <c r="AV18" s="63"/>
      <c r="AW18" s="64"/>
      <c r="AX18" s="63"/>
      <c r="AY18" s="67"/>
      <c r="AZ18" s="68"/>
      <c r="BA18" s="69"/>
      <c r="BB18" s="70"/>
      <c r="BC18" s="70"/>
      <c r="BD18" s="70"/>
      <c r="BE18" s="63"/>
      <c r="BF18" s="64"/>
      <c r="BG18" s="63"/>
      <c r="BH18" s="67"/>
      <c r="BI18" s="68"/>
      <c r="BJ18" s="69"/>
      <c r="BK18" s="70"/>
      <c r="BL18" s="70"/>
      <c r="BM18" s="70"/>
      <c r="BN18" s="65"/>
      <c r="BO18" s="66"/>
      <c r="BP18" s="63"/>
      <c r="BQ18" s="67"/>
      <c r="BR18" s="68"/>
      <c r="BS18" s="69"/>
      <c r="BT18" s="70"/>
      <c r="BU18" s="70"/>
      <c r="BV18" s="70"/>
      <c r="BW18" s="65"/>
      <c r="BX18" s="66"/>
      <c r="BY18" s="63"/>
      <c r="BZ18" s="67"/>
      <c r="CA18" s="68"/>
      <c r="CB18" s="69"/>
      <c r="CC18" s="70"/>
      <c r="CD18" s="70"/>
      <c r="CE18" s="70"/>
      <c r="CF18" s="65"/>
      <c r="CG18" s="66"/>
      <c r="CH18" s="63"/>
      <c r="CI18" s="67"/>
      <c r="CJ18" s="68"/>
      <c r="CK18" s="69"/>
      <c r="CL18" s="70"/>
      <c r="CM18" s="70"/>
      <c r="CN18" s="70"/>
      <c r="CO18" s="71"/>
      <c r="CP18" s="68"/>
      <c r="CQ18" s="68"/>
      <c r="CR18" s="68"/>
      <c r="CS18" s="72"/>
    </row>
    <row r="19" spans="1:98">
      <c r="A19" s="19">
        <f>AB19</f>
        <v>4.3611940298507</v>
      </c>
      <c r="B19" s="39"/>
      <c r="C19" s="39"/>
      <c r="D19" s="39"/>
      <c r="E19" s="39"/>
      <c r="F19" s="39"/>
      <c r="G19" s="40" t="s">
        <v>98</v>
      </c>
      <c r="H19" s="40"/>
      <c r="I19" s="40"/>
      <c r="J19" s="190">
        <f>SUM(J6:J18)</f>
        <v>335000</v>
      </c>
      <c r="K19" s="41">
        <f>SUM(K6:K18)</f>
        <v>487</v>
      </c>
      <c r="L19" s="41">
        <f>SUM(L6:L18)</f>
        <v>258</v>
      </c>
      <c r="M19" s="41">
        <f>SUM(M6:M18)</f>
        <v>257</v>
      </c>
      <c r="N19" s="41">
        <f>SUM(N6:N18)</f>
        <v>92</v>
      </c>
      <c r="O19" s="41">
        <f>SUM(O6:O18)</f>
        <v>0</v>
      </c>
      <c r="P19" s="41">
        <f>SUM(P6:P18)</f>
        <v>92</v>
      </c>
      <c r="Q19" s="42">
        <f>IFERROR(P19/M19,"-")</f>
        <v>0.3579766536965</v>
      </c>
      <c r="R19" s="78">
        <f>SUM(R6:R18)</f>
        <v>13</v>
      </c>
      <c r="S19" s="78">
        <f>SUM(S6:S18)</f>
        <v>18</v>
      </c>
      <c r="T19" s="42">
        <f>IFERROR(R19/P19,"-")</f>
        <v>0.14130434782609</v>
      </c>
      <c r="U19" s="184">
        <f>IFERROR(J19/P19,"-")</f>
        <v>3641.3043478261</v>
      </c>
      <c r="V19" s="44">
        <f>SUM(V6:V18)</f>
        <v>17</v>
      </c>
      <c r="W19" s="42">
        <f>IFERROR(V19/P19,"-")</f>
        <v>0.18478260869565</v>
      </c>
      <c r="X19" s="190">
        <f>SUM(X6:X18)</f>
        <v>1461000</v>
      </c>
      <c r="Y19" s="190">
        <f>IFERROR(X19/P19,"-")</f>
        <v>15880.434782609</v>
      </c>
      <c r="Z19" s="190">
        <f>IFERROR(X19/V19,"-")</f>
        <v>85941.176470588</v>
      </c>
      <c r="AA19" s="190">
        <f>X19-J19</f>
        <v>1126000</v>
      </c>
      <c r="AB19" s="47">
        <f>X19/J19</f>
        <v>4.3611940298507</v>
      </c>
      <c r="AC19" s="60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8"/>
    <mergeCell ref="J7:J8"/>
    <mergeCell ref="U7:U8"/>
    <mergeCell ref="AA7:AA8"/>
    <mergeCell ref="AB7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