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<sst xmlns="http://schemas.openxmlformats.org/spreadsheetml/2006/main" uniqueCount="111">
  <si>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</si>
  <si>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</si>
  <si>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</si>
  <si>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</si>
  <si>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</si>
  <si>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</si>
  <si>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</si>
  <si>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</si>
  <si>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</si>
  <si>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</si>
  <si>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</si>
  <si>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</si>
  <si>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</si>
  <si>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</si>
  <si>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</si>
  <si>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</si>
  <si>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</si>
  <si>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</si>
  <si>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</si>
  <si>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</si>
  <si>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</si>
  <si>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</si>
  <si>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</si>
  <si>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</si>
  <si>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</si>
  <si>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</si>
  <si>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ヘスティア</t>
  </si>
  <si>
    <t>最終更新日</t>
  </si>
  <si>
    <t>05月29日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</si>
  <si>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</si>
  <si>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</si>
  <si>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</si>
  <si>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</si>
  <si>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</si>
  <si>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</si>
  <si>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</si>
  <si>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</si>
  <si>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</si>
  <si>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</si>
  <si>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</si>
  <si>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</si>
  <si>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</si>
  <si>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</si>
  <si>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</si>
  <si>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</si>
  <si>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</si>
  <si>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</si>
  <si>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</si>
  <si>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</si>
  <si>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</si>
  <si>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</si>
  <si>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</si>
  <si>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</si>
  <si>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</si>
  <si>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</si>
  <si>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</si>
  <si>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</si>
  <si>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</si>
  <si>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</si>
  <si>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</si>
  <si>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</si>
  <si>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ad587</t>
  </si>
  <si>
    <t>コアマガジン</t>
  </si>
  <si>
    <t>5P風俗ヘスティア(高宮菜々子さん)</t>
  </si>
  <si>
    <t>lp01</t>
  </si>
  <si>
    <t>実話BUNKA超タブー</t>
  </si>
  <si>
    <t>1C5P</t>
  </si>
  <si>
    <t>2月01日(土)</t>
  </si>
  <si>
    <t>ad588</t>
  </si>
  <si>
    <t>空電</t>
  </si>
  <si>
    <t>ad589</t>
  </si>
  <si>
    <t>大洋図書</t>
  </si>
  <si>
    <t>5P元祖</t>
  </si>
  <si>
    <t>実話ナックルズGOLD　ドキュメント</t>
  </si>
  <si>
    <t>2月06日(木)</t>
  </si>
  <si>
    <t>ad590</t>
  </si>
  <si>
    <t>ad591</t>
  </si>
  <si>
    <t>1P記事_求む！中高年男性版_ヘスティア</t>
  </si>
  <si>
    <t>実話BUNKAタブー</t>
  </si>
  <si>
    <t>表4</t>
  </si>
  <si>
    <t>2月15日(土)</t>
  </si>
  <si>
    <t>ad592</t>
  </si>
  <si>
    <t>ad593</t>
  </si>
  <si>
    <t>2P逆ナンインタビュー版_ヘスティア（高宮菜々子さん）</t>
  </si>
  <si>
    <t>実話ナックルズ ウルトラ</t>
  </si>
  <si>
    <t>1C2P</t>
  </si>
  <si>
    <t>ad594</t>
  </si>
  <si>
    <t>ad595</t>
  </si>
  <si>
    <t>金のEX NEXT　DX</t>
  </si>
  <si>
    <t>4C2P</t>
  </si>
  <si>
    <t>2月21日(金)</t>
  </si>
  <si>
    <t>ad596</t>
  </si>
  <si>
    <t>ad597</t>
  </si>
  <si>
    <t>臨時増刊ラヴァーズ</t>
  </si>
  <si>
    <t>ad598</t>
  </si>
  <si>
    <t>ad599</t>
  </si>
  <si>
    <t>日本ジャーナル出版</t>
  </si>
  <si>
    <t>週刊実話増刊「実話ザ・タブー」</t>
  </si>
  <si>
    <t>2月26日(水)</t>
  </si>
  <si>
    <t>ad600</t>
  </si>
  <si>
    <t>雑誌 TOTAL</t>
  </si>
  <si>
    <t>●DVD 広告</t>
  </si>
  <si>
    <t>pa529</t>
  </si>
  <si>
    <t>楽楽出版</t>
  </si>
  <si>
    <t>DVD漫画きよし</t>
  </si>
  <si>
    <t>毎月売</t>
  </si>
  <si>
    <t>EXCITING MAX!SPECIAL</t>
  </si>
  <si>
    <t>DVD袋裏1C+DVDコンテンツ枠</t>
  </si>
  <si>
    <t>2月11日(火)</t>
  </si>
  <si>
    <t>pa530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</si>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</sst>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14</v>
      </c>
      <c r="D6" s="195">
        <v>530000</v>
      </c>
      <c r="E6" s="81">
        <v>756</v>
      </c>
      <c r="F6" s="81">
        <v>389</v>
      </c>
      <c r="G6" s="81">
        <v>588</v>
      </c>
      <c r="H6" s="91">
        <v>197</v>
      </c>
      <c r="I6" s="92">
        <v>0</v>
      </c>
      <c r="J6" s="145">
        <f>H6+I6</f>
        <v>197</v>
      </c>
      <c r="K6" s="82">
        <f>IFERROR(J6/G6,"-")</f>
        <v>0.33503401360544</v>
      </c>
      <c r="L6" s="81">
        <v>22</v>
      </c>
      <c r="M6" s="81">
        <v>38</v>
      </c>
      <c r="N6" s="82">
        <f>IFERROR(L6/J6,"-")</f>
        <v>0.11167512690355</v>
      </c>
      <c r="O6" s="83">
        <f>IFERROR(D6/J6,"-")</f>
        <v>2690.3553299492</v>
      </c>
      <c r="P6" s="84">
        <v>40</v>
      </c>
      <c r="Q6" s="82">
        <f>IFERROR(P6/J6,"-")</f>
        <v>0.20304568527919</v>
      </c>
      <c r="R6" s="200">
        <v>966000</v>
      </c>
      <c r="S6" s="201">
        <f>IFERROR(R6/J6,"-")</f>
        <v>4903.5532994924</v>
      </c>
      <c r="T6" s="201">
        <f>IFERROR(R6/P6,"-")</f>
        <v>24150</v>
      </c>
      <c r="U6" s="195">
        <f>IFERROR(R6-D6,"-")</f>
        <v>436000</v>
      </c>
      <c r="V6" s="85">
        <f>R6/D6</f>
        <v>1.822641509434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571</v>
      </c>
      <c r="F7" s="81">
        <v>356</v>
      </c>
      <c r="G7" s="81">
        <v>437</v>
      </c>
      <c r="H7" s="91">
        <v>149</v>
      </c>
      <c r="I7" s="92">
        <v>5</v>
      </c>
      <c r="J7" s="145">
        <f>H7+I7</f>
        <v>154</v>
      </c>
      <c r="K7" s="82">
        <f>IFERROR(J7/G7,"-")</f>
        <v>0.35240274599542</v>
      </c>
      <c r="L7" s="81">
        <v>7</v>
      </c>
      <c r="M7" s="81">
        <v>33</v>
      </c>
      <c r="N7" s="82">
        <f>IFERROR(L7/J7,"-")</f>
        <v>0.045454545454545</v>
      </c>
      <c r="O7" s="83">
        <f>IFERROR(D7/J7,"-")</f>
        <v>1201.2987012987</v>
      </c>
      <c r="P7" s="84">
        <v>6</v>
      </c>
      <c r="Q7" s="82">
        <f>IFERROR(P7/J7,"-")</f>
        <v>0.038961038961039</v>
      </c>
      <c r="R7" s="200">
        <v>149000</v>
      </c>
      <c r="S7" s="201">
        <f>IFERROR(R7/J7,"-")</f>
        <v>967.53246753247</v>
      </c>
      <c r="T7" s="201">
        <f>IFERROR(R7/P7,"-")</f>
        <v>24833.333333333</v>
      </c>
      <c r="U7" s="195">
        <f>IFERROR(R7-D7,"-")</f>
        <v>-36000</v>
      </c>
      <c r="V7" s="85">
        <f>R7/D7</f>
        <v>0.80540540540541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715000</v>
      </c>
      <c r="E10" s="41">
        <f>SUM(E6:E8)</f>
        <v>1327</v>
      </c>
      <c r="F10" s="41">
        <f>SUM(F6:F8)</f>
        <v>745</v>
      </c>
      <c r="G10" s="41">
        <f>SUM(G6:G8)</f>
        <v>1025</v>
      </c>
      <c r="H10" s="41">
        <f>SUM(H6:H8)</f>
        <v>346</v>
      </c>
      <c r="I10" s="41">
        <f>SUM(I6:I8)</f>
        <v>5</v>
      </c>
      <c r="J10" s="41">
        <f>SUM(J6:J8)</f>
        <v>351</v>
      </c>
      <c r="K10" s="42">
        <f>IFERROR(J10/G10,"-")</f>
        <v>0.34243902439024</v>
      </c>
      <c r="L10" s="78">
        <f>SUM(L6:L8)</f>
        <v>29</v>
      </c>
      <c r="M10" s="78">
        <f>SUM(M6:M8)</f>
        <v>71</v>
      </c>
      <c r="N10" s="42">
        <f>IFERROR(L10/J10,"-")</f>
        <v>0.082621082621083</v>
      </c>
      <c r="O10" s="43">
        <f>IFERROR(D10/J10,"-")</f>
        <v>2037.037037037</v>
      </c>
      <c r="P10" s="44">
        <f>SUM(P6:P8)</f>
        <v>46</v>
      </c>
      <c r="Q10" s="42">
        <f>IFERROR(P10/J10,"-")</f>
        <v>0.13105413105413</v>
      </c>
      <c r="R10" s="45">
        <f>SUM(R6:R8)</f>
        <v>1115000</v>
      </c>
      <c r="S10" s="45">
        <f>IFERROR(R10/J10,"-")</f>
        <v>3176.6381766382</v>
      </c>
      <c r="T10" s="45">
        <f>IFERROR(R10/P10,"-")</f>
        <v>24239.130434783</v>
      </c>
      <c r="U10" s="46">
        <f>SUM(U6:U8)</f>
        <v>400000</v>
      </c>
      <c r="V10" s="47">
        <f>IFERROR(R10/D10,"-")</f>
        <v>1.5594405594406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0.30769230769231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204" t="s">
        <v>67</v>
      </c>
      <c r="J6" s="188">
        <v>65000</v>
      </c>
      <c r="K6" s="81">
        <v>0</v>
      </c>
      <c r="L6" s="81">
        <v>0</v>
      </c>
      <c r="M6" s="81">
        <v>6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32500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-45000</v>
      </c>
      <c r="AB6" s="85">
        <f>SUM(X6:X7)/SUM(J6:J7)</f>
        <v>0.30769230769231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</v>
      </c>
      <c r="L7" s="81">
        <v>15</v>
      </c>
      <c r="M7" s="81">
        <v>11</v>
      </c>
      <c r="N7" s="91">
        <v>2</v>
      </c>
      <c r="O7" s="92">
        <v>0</v>
      </c>
      <c r="P7" s="93">
        <f>N7+O7</f>
        <v>2</v>
      </c>
      <c r="Q7" s="82">
        <f>IFERROR(P7/M7,"-")</f>
        <v>0.18181818181818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0.5</v>
      </c>
      <c r="X7" s="186">
        <v>20000</v>
      </c>
      <c r="Y7" s="187">
        <f>IFERROR(X7/P7,"-")</f>
        <v>10000</v>
      </c>
      <c r="Z7" s="187">
        <f>IFERROR(X7/V7,"-")</f>
        <v>20000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0.5</v>
      </c>
      <c r="BP7" s="121">
        <v>1</v>
      </c>
      <c r="BQ7" s="122">
        <f>IFERROR(BP7/BN7,"-")</f>
        <v>1</v>
      </c>
      <c r="BR7" s="123">
        <v>20000</v>
      </c>
      <c r="BS7" s="124">
        <f>IFERROR(BR7/BN7,"-")</f>
        <v>20000</v>
      </c>
      <c r="BT7" s="125"/>
      <c r="BU7" s="125"/>
      <c r="BV7" s="125">
        <v>1</v>
      </c>
      <c r="BW7" s="126">
        <v>1</v>
      </c>
      <c r="BX7" s="127">
        <f>IF(P7=0,"",IF(BW7=0,"",(BW7/P7)))</f>
        <v>0.5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20000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0.68571428571429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74</v>
      </c>
      <c r="J8" s="188">
        <v>70000</v>
      </c>
      <c r="K8" s="81">
        <v>7</v>
      </c>
      <c r="L8" s="81">
        <v>0</v>
      </c>
      <c r="M8" s="81">
        <v>33</v>
      </c>
      <c r="N8" s="91">
        <v>4</v>
      </c>
      <c r="O8" s="92">
        <v>0</v>
      </c>
      <c r="P8" s="93">
        <f>N8+O8</f>
        <v>4</v>
      </c>
      <c r="Q8" s="82">
        <f>IFERROR(P8/M8,"-")</f>
        <v>0.12121212121212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2916.6666666667</v>
      </c>
      <c r="V8" s="84">
        <v>1</v>
      </c>
      <c r="W8" s="82">
        <f>IF(P8=0,"-",V8/P8)</f>
        <v>0.25</v>
      </c>
      <c r="X8" s="186">
        <v>3000</v>
      </c>
      <c r="Y8" s="187">
        <f>IFERROR(X8/P8,"-")</f>
        <v>750</v>
      </c>
      <c r="Z8" s="187">
        <f>IFERROR(X8/V8,"-")</f>
        <v>3000</v>
      </c>
      <c r="AA8" s="188">
        <f>SUM(X8:X9)-SUM(J8:J9)</f>
        <v>-22000</v>
      </c>
      <c r="AB8" s="85">
        <f>SUM(X8:X9)/SUM(J8:J9)</f>
        <v>0.68571428571429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0.5</v>
      </c>
      <c r="AX8" s="106">
        <v>1</v>
      </c>
      <c r="AY8" s="108">
        <f>IFERROR(AX8/AV8,"-")</f>
        <v>0.5</v>
      </c>
      <c r="AZ8" s="109">
        <v>3000</v>
      </c>
      <c r="BA8" s="110">
        <f>IFERROR(AZ8/AV8,"-")</f>
        <v>1500</v>
      </c>
      <c r="BB8" s="111">
        <v>1</v>
      </c>
      <c r="BC8" s="111"/>
      <c r="BD8" s="111"/>
      <c r="BE8" s="112">
        <v>1</v>
      </c>
      <c r="BF8" s="113">
        <f>IF(P8=0,"",IF(BE8=0,"",(BE8/P8)))</f>
        <v>0.25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98</v>
      </c>
      <c r="L9" s="81">
        <v>65</v>
      </c>
      <c r="M9" s="81">
        <v>27</v>
      </c>
      <c r="N9" s="91">
        <v>20</v>
      </c>
      <c r="O9" s="92">
        <v>0</v>
      </c>
      <c r="P9" s="93">
        <f>N9+O9</f>
        <v>20</v>
      </c>
      <c r="Q9" s="82">
        <f>IFERROR(P9/M9,"-")</f>
        <v>0.74074074074074</v>
      </c>
      <c r="R9" s="81">
        <v>4</v>
      </c>
      <c r="S9" s="81">
        <v>1</v>
      </c>
      <c r="T9" s="82">
        <f>IFERROR(S9/(O9+P9),"-")</f>
        <v>0.05</v>
      </c>
      <c r="U9" s="182"/>
      <c r="V9" s="84">
        <v>5</v>
      </c>
      <c r="W9" s="82">
        <f>IF(P9=0,"-",V9/P9)</f>
        <v>0.25</v>
      </c>
      <c r="X9" s="186">
        <v>45000</v>
      </c>
      <c r="Y9" s="187">
        <f>IFERROR(X9/P9,"-")</f>
        <v>2250</v>
      </c>
      <c r="Z9" s="187">
        <f>IFERROR(X9/V9,"-")</f>
        <v>9000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2</v>
      </c>
      <c r="AN9" s="101">
        <f>IF(P9=0,"",IF(AM9=0,"",(AM9/P9)))</f>
        <v>0.1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0.35</v>
      </c>
      <c r="BG9" s="112">
        <v>1</v>
      </c>
      <c r="BH9" s="114">
        <f>IFERROR(BG9/BE9,"-")</f>
        <v>0.14285714285714</v>
      </c>
      <c r="BI9" s="115">
        <v>11000</v>
      </c>
      <c r="BJ9" s="116">
        <f>IFERROR(BI9/BE9,"-")</f>
        <v>1571.4285714286</v>
      </c>
      <c r="BK9" s="117"/>
      <c r="BL9" s="117"/>
      <c r="BM9" s="117">
        <v>1</v>
      </c>
      <c r="BN9" s="119">
        <v>5</v>
      </c>
      <c r="BO9" s="120">
        <f>IF(P9=0,"",IF(BN9=0,"",(BN9/P9)))</f>
        <v>0.25</v>
      </c>
      <c r="BP9" s="121">
        <v>2</v>
      </c>
      <c r="BQ9" s="122">
        <f>IFERROR(BP9/BN9,"-")</f>
        <v>0.4</v>
      </c>
      <c r="BR9" s="123">
        <v>21000</v>
      </c>
      <c r="BS9" s="124">
        <f>IFERROR(BR9/BN9,"-")</f>
        <v>4200</v>
      </c>
      <c r="BT9" s="125">
        <v>1</v>
      </c>
      <c r="BU9" s="125"/>
      <c r="BV9" s="125">
        <v>1</v>
      </c>
      <c r="BW9" s="126">
        <v>4</v>
      </c>
      <c r="BX9" s="127">
        <f>IF(P9=0,"",IF(BW9=0,"",(BW9/P9)))</f>
        <v>0.2</v>
      </c>
      <c r="BY9" s="128">
        <v>3</v>
      </c>
      <c r="BZ9" s="129">
        <f>IFERROR(BY9/BW9,"-")</f>
        <v>0.75</v>
      </c>
      <c r="CA9" s="130">
        <v>16000</v>
      </c>
      <c r="CB9" s="131">
        <f>IFERROR(CA9/BW9,"-")</f>
        <v>4000</v>
      </c>
      <c r="CC9" s="132">
        <v>2</v>
      </c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45000</v>
      </c>
      <c r="CQ9" s="141">
        <v>18000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0.65333333333333</v>
      </c>
      <c r="B10" s="203" t="s">
        <v>76</v>
      </c>
      <c r="C10" s="203" t="s">
        <v>62</v>
      </c>
      <c r="D10" s="203" t="s">
        <v>77</v>
      </c>
      <c r="E10" s="203"/>
      <c r="F10" s="203" t="s">
        <v>64</v>
      </c>
      <c r="G10" s="203" t="s">
        <v>78</v>
      </c>
      <c r="H10" s="90" t="s">
        <v>79</v>
      </c>
      <c r="I10" s="204" t="s">
        <v>80</v>
      </c>
      <c r="J10" s="188">
        <v>75000</v>
      </c>
      <c r="K10" s="81">
        <v>27</v>
      </c>
      <c r="L10" s="81">
        <v>0</v>
      </c>
      <c r="M10" s="81">
        <v>71</v>
      </c>
      <c r="N10" s="91">
        <v>13</v>
      </c>
      <c r="O10" s="92">
        <v>0</v>
      </c>
      <c r="P10" s="93">
        <f>N10+O10</f>
        <v>13</v>
      </c>
      <c r="Q10" s="82">
        <f>IFERROR(P10/M10,"-")</f>
        <v>0.1830985915493</v>
      </c>
      <c r="R10" s="81">
        <v>1</v>
      </c>
      <c r="S10" s="81">
        <v>3</v>
      </c>
      <c r="T10" s="82">
        <f>IFERROR(S10/(O10+P10),"-")</f>
        <v>0.23076923076923</v>
      </c>
      <c r="U10" s="182">
        <f>IFERROR(J10/SUM(P10:P11),"-")</f>
        <v>3260.8695652174</v>
      </c>
      <c r="V10" s="84">
        <v>2</v>
      </c>
      <c r="W10" s="82">
        <f>IF(P10=0,"-",V10/P10)</f>
        <v>0.15384615384615</v>
      </c>
      <c r="X10" s="186">
        <v>43000</v>
      </c>
      <c r="Y10" s="187">
        <f>IFERROR(X10/P10,"-")</f>
        <v>3307.6923076923</v>
      </c>
      <c r="Z10" s="187">
        <f>IFERROR(X10/V10,"-")</f>
        <v>21500</v>
      </c>
      <c r="AA10" s="188">
        <f>SUM(X10:X11)-SUM(J10:J11)</f>
        <v>-26000</v>
      </c>
      <c r="AB10" s="85">
        <f>SUM(X10:X11)/SUM(J10:J11)</f>
        <v>0.65333333333333</v>
      </c>
      <c r="AC10" s="79"/>
      <c r="AD10" s="94">
        <v>1</v>
      </c>
      <c r="AE10" s="95">
        <f>IF(P10=0,"",IF(AD10=0,"",(AD10/P10)))</f>
        <v>0.076923076923077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3</v>
      </c>
      <c r="AN10" s="101">
        <f>IF(P10=0,"",IF(AM10=0,"",(AM10/P10)))</f>
        <v>0.23076923076923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0.38461538461538</v>
      </c>
      <c r="BG10" s="112">
        <v>1</v>
      </c>
      <c r="BH10" s="114">
        <f>IFERROR(BG10/BE10,"-")</f>
        <v>0.2</v>
      </c>
      <c r="BI10" s="115">
        <v>3000</v>
      </c>
      <c r="BJ10" s="116">
        <f>IFERROR(BI10/BE10,"-")</f>
        <v>600</v>
      </c>
      <c r="BK10" s="117">
        <v>1</v>
      </c>
      <c r="BL10" s="117"/>
      <c r="BM10" s="117"/>
      <c r="BN10" s="119">
        <v>3</v>
      </c>
      <c r="BO10" s="120">
        <f>IF(P10=0,"",IF(BN10=0,"",(BN10/P10)))</f>
        <v>0.23076923076923</v>
      </c>
      <c r="BP10" s="121">
        <v>2</v>
      </c>
      <c r="BQ10" s="122">
        <f>IFERROR(BP10/BN10,"-")</f>
        <v>0.66666666666667</v>
      </c>
      <c r="BR10" s="123">
        <v>70000</v>
      </c>
      <c r="BS10" s="124">
        <f>IFERROR(BR10/BN10,"-")</f>
        <v>23333.333333333</v>
      </c>
      <c r="BT10" s="125"/>
      <c r="BU10" s="125"/>
      <c r="BV10" s="125">
        <v>2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43000</v>
      </c>
      <c r="CQ10" s="141">
        <v>40000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49</v>
      </c>
      <c r="L11" s="81">
        <v>33</v>
      </c>
      <c r="M11" s="81">
        <v>9</v>
      </c>
      <c r="N11" s="91">
        <v>10</v>
      </c>
      <c r="O11" s="92">
        <v>0</v>
      </c>
      <c r="P11" s="93">
        <f>N11+O11</f>
        <v>10</v>
      </c>
      <c r="Q11" s="82">
        <f>IFERROR(P11/M11,"-")</f>
        <v>1.1111111111111</v>
      </c>
      <c r="R11" s="81">
        <v>0</v>
      </c>
      <c r="S11" s="81">
        <v>2</v>
      </c>
      <c r="T11" s="82">
        <f>IFERROR(S11/(O11+P11),"-")</f>
        <v>0.2</v>
      </c>
      <c r="U11" s="182"/>
      <c r="V11" s="84">
        <v>0</v>
      </c>
      <c r="W11" s="82">
        <f>IF(P11=0,"-",V11/P11)</f>
        <v>0</v>
      </c>
      <c r="X11" s="186">
        <v>6000</v>
      </c>
      <c r="Y11" s="187">
        <f>IFERROR(X11/P11,"-")</f>
        <v>600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</v>
      </c>
      <c r="BG11" s="112">
        <v>1</v>
      </c>
      <c r="BH11" s="114">
        <f>IFERROR(BG11/BE11,"-")</f>
        <v>0.33333333333333</v>
      </c>
      <c r="BI11" s="115">
        <v>6000</v>
      </c>
      <c r="BJ11" s="116">
        <f>IFERROR(BI11/BE11,"-")</f>
        <v>2000</v>
      </c>
      <c r="BK11" s="117"/>
      <c r="BL11" s="117">
        <v>1</v>
      </c>
      <c r="BM11" s="117"/>
      <c r="BN11" s="119">
        <v>4</v>
      </c>
      <c r="BO11" s="120">
        <f>IF(P11=0,"",IF(BN11=0,"",(BN11/P11)))</f>
        <v>0.4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6000</v>
      </c>
      <c r="CQ11" s="141">
        <v>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3.0444444444444</v>
      </c>
      <c r="B12" s="203" t="s">
        <v>82</v>
      </c>
      <c r="C12" s="203" t="s">
        <v>71</v>
      </c>
      <c r="D12" s="203" t="s">
        <v>83</v>
      </c>
      <c r="E12" s="203"/>
      <c r="F12" s="203" t="s">
        <v>64</v>
      </c>
      <c r="G12" s="203" t="s">
        <v>84</v>
      </c>
      <c r="H12" s="90" t="s">
        <v>85</v>
      </c>
      <c r="I12" s="204" t="s">
        <v>80</v>
      </c>
      <c r="J12" s="188">
        <v>45000</v>
      </c>
      <c r="K12" s="81">
        <v>41</v>
      </c>
      <c r="L12" s="81">
        <v>0</v>
      </c>
      <c r="M12" s="81">
        <v>102</v>
      </c>
      <c r="N12" s="91">
        <v>16</v>
      </c>
      <c r="O12" s="92">
        <v>0</v>
      </c>
      <c r="P12" s="93">
        <f>N12+O12</f>
        <v>16</v>
      </c>
      <c r="Q12" s="82">
        <f>IFERROR(P12/M12,"-")</f>
        <v>0.15686274509804</v>
      </c>
      <c r="R12" s="81">
        <v>1</v>
      </c>
      <c r="S12" s="81">
        <v>5</v>
      </c>
      <c r="T12" s="82">
        <f>IFERROR(S12/(O12+P12),"-")</f>
        <v>0.3125</v>
      </c>
      <c r="U12" s="182">
        <f>IFERROR(J12/SUM(P12:P13),"-")</f>
        <v>1184.2105263158</v>
      </c>
      <c r="V12" s="84">
        <v>3</v>
      </c>
      <c r="W12" s="82">
        <f>IF(P12=0,"-",V12/P12)</f>
        <v>0.1875</v>
      </c>
      <c r="X12" s="186">
        <v>23000</v>
      </c>
      <c r="Y12" s="187">
        <f>IFERROR(X12/P12,"-")</f>
        <v>1437.5</v>
      </c>
      <c r="Z12" s="187">
        <f>IFERROR(X12/V12,"-")</f>
        <v>7666.6666666667</v>
      </c>
      <c r="AA12" s="188">
        <f>SUM(X12:X13)-SUM(J12:J13)</f>
        <v>92000</v>
      </c>
      <c r="AB12" s="85">
        <f>SUM(X12:X13)/SUM(J12:J13)</f>
        <v>3.0444444444444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3</v>
      </c>
      <c r="AN12" s="101">
        <f>IF(P12=0,"",IF(AM12=0,"",(AM12/P12)))</f>
        <v>0.1875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2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8</v>
      </c>
      <c r="BF12" s="113">
        <f>IF(P12=0,"",IF(BE12=0,"",(BE12/P12)))</f>
        <v>0.5</v>
      </c>
      <c r="BG12" s="112">
        <v>2</v>
      </c>
      <c r="BH12" s="114">
        <f>IFERROR(BG12/BE12,"-")</f>
        <v>0.25</v>
      </c>
      <c r="BI12" s="115">
        <v>13000</v>
      </c>
      <c r="BJ12" s="116">
        <f>IFERROR(BI12/BE12,"-")</f>
        <v>1625</v>
      </c>
      <c r="BK12" s="117">
        <v>1</v>
      </c>
      <c r="BL12" s="117">
        <v>1</v>
      </c>
      <c r="BM12" s="117"/>
      <c r="BN12" s="119">
        <v>3</v>
      </c>
      <c r="BO12" s="120">
        <f>IF(P12=0,"",IF(BN12=0,"",(BN12/P12)))</f>
        <v>0.1875</v>
      </c>
      <c r="BP12" s="121">
        <v>2</v>
      </c>
      <c r="BQ12" s="122">
        <f>IFERROR(BP12/BN12,"-")</f>
        <v>0.66666666666667</v>
      </c>
      <c r="BR12" s="123">
        <v>15000</v>
      </c>
      <c r="BS12" s="124">
        <f>IFERROR(BR12/BN12,"-")</f>
        <v>5000</v>
      </c>
      <c r="BT12" s="125">
        <v>2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23000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81</v>
      </c>
      <c r="L13" s="81">
        <v>52</v>
      </c>
      <c r="M13" s="81">
        <v>19</v>
      </c>
      <c r="N13" s="91">
        <v>22</v>
      </c>
      <c r="O13" s="92">
        <v>0</v>
      </c>
      <c r="P13" s="93">
        <f>N13+O13</f>
        <v>22</v>
      </c>
      <c r="Q13" s="82">
        <f>IFERROR(P13/M13,"-")</f>
        <v>1.1578947368421</v>
      </c>
      <c r="R13" s="81">
        <v>3</v>
      </c>
      <c r="S13" s="81">
        <v>4</v>
      </c>
      <c r="T13" s="82">
        <f>IFERROR(S13/(O13+P13),"-")</f>
        <v>0.18181818181818</v>
      </c>
      <c r="U13" s="182"/>
      <c r="V13" s="84">
        <v>5</v>
      </c>
      <c r="W13" s="82">
        <f>IF(P13=0,"-",V13/P13)</f>
        <v>0.22727272727273</v>
      </c>
      <c r="X13" s="186">
        <v>114000</v>
      </c>
      <c r="Y13" s="187">
        <f>IFERROR(X13/P13,"-")</f>
        <v>5181.8181818182</v>
      </c>
      <c r="Z13" s="187">
        <f>IFERROR(X13/V13,"-")</f>
        <v>22800</v>
      </c>
      <c r="AA13" s="188"/>
      <c r="AB13" s="85"/>
      <c r="AC13" s="79"/>
      <c r="AD13" s="94">
        <v>1</v>
      </c>
      <c r="AE13" s="95">
        <f>IF(P13=0,"",IF(AD13=0,"",(AD13/P13)))</f>
        <v>0.045454545454545</v>
      </c>
      <c r="AF13" s="94"/>
      <c r="AG13" s="96">
        <f>IFERROR(AF13/AD13,"-")</f>
        <v>0</v>
      </c>
      <c r="AH13" s="97"/>
      <c r="AI13" s="98">
        <f>IFERROR(AH13/AD13,"-")</f>
        <v>0</v>
      </c>
      <c r="AJ13" s="99"/>
      <c r="AK13" s="99"/>
      <c r="AL13" s="99"/>
      <c r="AM13" s="100">
        <v>1</v>
      </c>
      <c r="AN13" s="101">
        <f>IF(P13=0,"",IF(AM13=0,"",(AM13/P13)))</f>
        <v>0.045454545454545</v>
      </c>
      <c r="AO13" s="100">
        <v>1</v>
      </c>
      <c r="AP13" s="102">
        <f>IFERROR(AP13/AM13,"-")</f>
        <v>0</v>
      </c>
      <c r="AQ13" s="103">
        <v>25000</v>
      </c>
      <c r="AR13" s="104">
        <f>IFERROR(AQ13/AM13,"-")</f>
        <v>25000</v>
      </c>
      <c r="AS13" s="105"/>
      <c r="AT13" s="105"/>
      <c r="AU13" s="105">
        <v>1</v>
      </c>
      <c r="AV13" s="106">
        <v>2</v>
      </c>
      <c r="AW13" s="107">
        <f>IF(P13=0,"",IF(AV13=0,"",(AV13/P13)))</f>
        <v>0.090909090909091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0.090909090909091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10</v>
      </c>
      <c r="BO13" s="120">
        <f>IF(P13=0,"",IF(BN13=0,"",(BN13/P13)))</f>
        <v>0.45454545454545</v>
      </c>
      <c r="BP13" s="121">
        <v>2</v>
      </c>
      <c r="BQ13" s="122">
        <f>IFERROR(BP13/BN13,"-")</f>
        <v>0.2</v>
      </c>
      <c r="BR13" s="123">
        <v>23000</v>
      </c>
      <c r="BS13" s="124">
        <f>IFERROR(BR13/BN13,"-")</f>
        <v>2300</v>
      </c>
      <c r="BT13" s="125">
        <v>1</v>
      </c>
      <c r="BU13" s="125"/>
      <c r="BV13" s="125">
        <v>1</v>
      </c>
      <c r="BW13" s="126">
        <v>6</v>
      </c>
      <c r="BX13" s="127">
        <f>IF(P13=0,"",IF(BW13=0,"",(BW13/P13)))</f>
        <v>0.27272727272727</v>
      </c>
      <c r="BY13" s="128">
        <v>2</v>
      </c>
      <c r="BZ13" s="129">
        <f>IFERROR(BY13/BW13,"-")</f>
        <v>0.33333333333333</v>
      </c>
      <c r="CA13" s="130">
        <v>66000</v>
      </c>
      <c r="CB13" s="131">
        <f>IFERROR(CA13/BW13,"-")</f>
        <v>11000</v>
      </c>
      <c r="CC13" s="132"/>
      <c r="CD13" s="132"/>
      <c r="CE13" s="132">
        <v>2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5</v>
      </c>
      <c r="CP13" s="141">
        <v>114000</v>
      </c>
      <c r="CQ13" s="141">
        <v>36000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1.74</v>
      </c>
      <c r="B14" s="203" t="s">
        <v>87</v>
      </c>
      <c r="C14" s="203" t="s">
        <v>71</v>
      </c>
      <c r="D14" s="203" t="s">
        <v>83</v>
      </c>
      <c r="E14" s="203"/>
      <c r="F14" s="203" t="s">
        <v>64</v>
      </c>
      <c r="G14" s="203" t="s">
        <v>88</v>
      </c>
      <c r="H14" s="90" t="s">
        <v>89</v>
      </c>
      <c r="I14" s="90" t="s">
        <v>90</v>
      </c>
      <c r="J14" s="188">
        <v>75000</v>
      </c>
      <c r="K14" s="81">
        <v>42</v>
      </c>
      <c r="L14" s="81">
        <v>0</v>
      </c>
      <c r="M14" s="81">
        <v>97</v>
      </c>
      <c r="N14" s="91">
        <v>21</v>
      </c>
      <c r="O14" s="92">
        <v>0</v>
      </c>
      <c r="P14" s="93">
        <f>N14+O14</f>
        <v>21</v>
      </c>
      <c r="Q14" s="82">
        <f>IFERROR(P14/M14,"-")</f>
        <v>0.21649484536082</v>
      </c>
      <c r="R14" s="81">
        <v>1</v>
      </c>
      <c r="S14" s="81">
        <v>6</v>
      </c>
      <c r="T14" s="82">
        <f>IFERROR(S14/(O14+P14),"-")</f>
        <v>0.28571428571429</v>
      </c>
      <c r="U14" s="182">
        <f>IFERROR(J14/SUM(P14:P15),"-")</f>
        <v>1973.6842105263</v>
      </c>
      <c r="V14" s="84">
        <v>1</v>
      </c>
      <c r="W14" s="82">
        <f>IF(P14=0,"-",V14/P14)</f>
        <v>0.047619047619048</v>
      </c>
      <c r="X14" s="186">
        <v>110000</v>
      </c>
      <c r="Y14" s="187">
        <f>IFERROR(X14/P14,"-")</f>
        <v>5238.0952380952</v>
      </c>
      <c r="Z14" s="187">
        <f>IFERROR(X14/V14,"-")</f>
        <v>110000</v>
      </c>
      <c r="AA14" s="188">
        <f>SUM(X14:X15)-SUM(J14:J15)</f>
        <v>55500</v>
      </c>
      <c r="AB14" s="85">
        <f>SUM(X14:X15)/SUM(J14:J15)</f>
        <v>1.74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7</v>
      </c>
      <c r="AN14" s="101">
        <f>IF(P14=0,"",IF(AM14=0,"",(AM14/P14)))</f>
        <v>0.33333333333333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6</v>
      </c>
      <c r="AW14" s="107">
        <f>IF(P14=0,"",IF(AV14=0,"",(AV14/P14)))</f>
        <v>0.28571428571429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5</v>
      </c>
      <c r="BF14" s="113">
        <f>IF(P14=0,"",IF(BE14=0,"",(BE14/P14)))</f>
        <v>0.23809523809524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0.14285714285714</v>
      </c>
      <c r="BP14" s="121">
        <v>1</v>
      </c>
      <c r="BQ14" s="122">
        <f>IFERROR(BP14/BN14,"-")</f>
        <v>0.33333333333333</v>
      </c>
      <c r="BR14" s="123">
        <v>110000</v>
      </c>
      <c r="BS14" s="124">
        <f>IFERROR(BR14/BN14,"-")</f>
        <v>36666.666666667</v>
      </c>
      <c r="BT14" s="125"/>
      <c r="BU14" s="125"/>
      <c r="BV14" s="125">
        <v>1</v>
      </c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110000</v>
      </c>
      <c r="CQ14" s="141">
        <v>110000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91</v>
      </c>
      <c r="C15" s="203"/>
      <c r="D15" s="203"/>
      <c r="E15" s="203"/>
      <c r="F15" s="203" t="s">
        <v>69</v>
      </c>
      <c r="G15" s="203"/>
      <c r="H15" s="90"/>
      <c r="I15" s="90"/>
      <c r="J15" s="188"/>
      <c r="K15" s="81">
        <v>106</v>
      </c>
      <c r="L15" s="81">
        <v>73</v>
      </c>
      <c r="M15" s="81">
        <v>29</v>
      </c>
      <c r="N15" s="91">
        <v>17</v>
      </c>
      <c r="O15" s="92">
        <v>0</v>
      </c>
      <c r="P15" s="93">
        <f>N15+O15</f>
        <v>17</v>
      </c>
      <c r="Q15" s="82">
        <f>IFERROR(P15/M15,"-")</f>
        <v>0.58620689655172</v>
      </c>
      <c r="R15" s="81">
        <v>1</v>
      </c>
      <c r="S15" s="81">
        <v>5</v>
      </c>
      <c r="T15" s="82">
        <f>IFERROR(S15/(O15+P15),"-")</f>
        <v>0.29411764705882</v>
      </c>
      <c r="U15" s="182"/>
      <c r="V15" s="84">
        <v>4</v>
      </c>
      <c r="W15" s="82">
        <f>IF(P15=0,"-",V15/P15)</f>
        <v>0.23529411764706</v>
      </c>
      <c r="X15" s="186">
        <v>20500</v>
      </c>
      <c r="Y15" s="187">
        <f>IFERROR(X15/P15,"-")</f>
        <v>1205.8823529412</v>
      </c>
      <c r="Z15" s="187">
        <f>IFERROR(X15/V15,"-")</f>
        <v>5125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3</v>
      </c>
      <c r="AN15" s="101">
        <f>IF(P15=0,"",IF(AM15=0,"",(AM15/P15)))</f>
        <v>0.17647058823529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3</v>
      </c>
      <c r="AW15" s="107">
        <f>IF(P15=0,"",IF(AV15=0,"",(AV15/P15)))</f>
        <v>0.17647058823529</v>
      </c>
      <c r="AX15" s="106">
        <v>1</v>
      </c>
      <c r="AY15" s="108">
        <f>IFERROR(AX15/AV15,"-")</f>
        <v>0.33333333333333</v>
      </c>
      <c r="AZ15" s="109">
        <v>3000</v>
      </c>
      <c r="BA15" s="110">
        <f>IFERROR(AZ15/AV15,"-")</f>
        <v>1000</v>
      </c>
      <c r="BB15" s="111">
        <v>1</v>
      </c>
      <c r="BC15" s="111"/>
      <c r="BD15" s="111"/>
      <c r="BE15" s="112">
        <v>4</v>
      </c>
      <c r="BF15" s="113">
        <f>IF(P15=0,"",IF(BE15=0,"",(BE15/P15)))</f>
        <v>0.23529411764706</v>
      </c>
      <c r="BG15" s="112">
        <v>1</v>
      </c>
      <c r="BH15" s="114">
        <f>IFERROR(BG15/BE15,"-")</f>
        <v>0.25</v>
      </c>
      <c r="BI15" s="115">
        <v>11000</v>
      </c>
      <c r="BJ15" s="116">
        <f>IFERROR(BI15/BE15,"-")</f>
        <v>2750</v>
      </c>
      <c r="BK15" s="117"/>
      <c r="BL15" s="117"/>
      <c r="BM15" s="117">
        <v>1</v>
      </c>
      <c r="BN15" s="119">
        <v>5</v>
      </c>
      <c r="BO15" s="120">
        <f>IF(P15=0,"",IF(BN15=0,"",(BN15/P15)))</f>
        <v>0.29411764705882</v>
      </c>
      <c r="BP15" s="121">
        <v>2</v>
      </c>
      <c r="BQ15" s="122">
        <f>IFERROR(BP15/BN15,"-")</f>
        <v>0.4</v>
      </c>
      <c r="BR15" s="123">
        <v>6500</v>
      </c>
      <c r="BS15" s="124">
        <f>IFERROR(BR15/BN15,"-")</f>
        <v>1300</v>
      </c>
      <c r="BT15" s="125">
        <v>1</v>
      </c>
      <c r="BU15" s="125">
        <v>1</v>
      </c>
      <c r="BV15" s="125"/>
      <c r="BW15" s="126">
        <v>2</v>
      </c>
      <c r="BX15" s="127">
        <f>IF(P15=0,"",IF(BW15=0,"",(BW15/P15)))</f>
        <v>0.11764705882353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4</v>
      </c>
      <c r="CP15" s="141">
        <v>20500</v>
      </c>
      <c r="CQ15" s="141">
        <v>11000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5.86</v>
      </c>
      <c r="B16" s="203" t="s">
        <v>92</v>
      </c>
      <c r="C16" s="203" t="s">
        <v>71</v>
      </c>
      <c r="D16" s="203" t="s">
        <v>72</v>
      </c>
      <c r="E16" s="203"/>
      <c r="F16" s="203" t="s">
        <v>64</v>
      </c>
      <c r="G16" s="203" t="s">
        <v>93</v>
      </c>
      <c r="H16" s="90" t="s">
        <v>66</v>
      </c>
      <c r="I16" s="90" t="s">
        <v>90</v>
      </c>
      <c r="J16" s="188">
        <v>75000</v>
      </c>
      <c r="K16" s="81">
        <v>16</v>
      </c>
      <c r="L16" s="81">
        <v>0</v>
      </c>
      <c r="M16" s="81">
        <v>53</v>
      </c>
      <c r="N16" s="91">
        <v>9</v>
      </c>
      <c r="O16" s="92">
        <v>0</v>
      </c>
      <c r="P16" s="93">
        <f>N16+O16</f>
        <v>9</v>
      </c>
      <c r="Q16" s="82">
        <f>IFERROR(P16/M16,"-")</f>
        <v>0.16981132075472</v>
      </c>
      <c r="R16" s="81">
        <v>4</v>
      </c>
      <c r="S16" s="81">
        <v>1</v>
      </c>
      <c r="T16" s="82">
        <f>IFERROR(S16/(O16+P16),"-")</f>
        <v>0.11111111111111</v>
      </c>
      <c r="U16" s="182">
        <f>IFERROR(J16/SUM(P16:P17),"-")</f>
        <v>1470.5882352941</v>
      </c>
      <c r="V16" s="84">
        <v>2</v>
      </c>
      <c r="W16" s="82">
        <f>IF(P16=0,"-",V16/P16)</f>
        <v>0.22222222222222</v>
      </c>
      <c r="X16" s="186">
        <v>171000</v>
      </c>
      <c r="Y16" s="187">
        <f>IFERROR(X16/P16,"-")</f>
        <v>19000</v>
      </c>
      <c r="Z16" s="187">
        <f>IFERROR(X16/V16,"-")</f>
        <v>85500</v>
      </c>
      <c r="AA16" s="188">
        <f>SUM(X16:X17)-SUM(J16:J17)</f>
        <v>364500</v>
      </c>
      <c r="AB16" s="85">
        <f>SUM(X16:X17)/SUM(J16:J17)</f>
        <v>5.86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0.22222222222222</v>
      </c>
      <c r="BG16" s="112">
        <v>1</v>
      </c>
      <c r="BH16" s="114">
        <f>IFERROR(BG16/BE16,"-")</f>
        <v>0.5</v>
      </c>
      <c r="BI16" s="115">
        <v>8000</v>
      </c>
      <c r="BJ16" s="116">
        <f>IFERROR(BI16/BE16,"-")</f>
        <v>4000</v>
      </c>
      <c r="BK16" s="117"/>
      <c r="BL16" s="117">
        <v>1</v>
      </c>
      <c r="BM16" s="117"/>
      <c r="BN16" s="119">
        <v>5</v>
      </c>
      <c r="BO16" s="120">
        <f>IF(P16=0,"",IF(BN16=0,"",(BN16/P16)))</f>
        <v>0.55555555555556</v>
      </c>
      <c r="BP16" s="121">
        <v>2</v>
      </c>
      <c r="BQ16" s="122">
        <f>IFERROR(BP16/BN16,"-")</f>
        <v>0.4</v>
      </c>
      <c r="BR16" s="123">
        <v>191000</v>
      </c>
      <c r="BS16" s="124">
        <f>IFERROR(BR16/BN16,"-")</f>
        <v>38200</v>
      </c>
      <c r="BT16" s="125"/>
      <c r="BU16" s="125"/>
      <c r="BV16" s="125">
        <v>2</v>
      </c>
      <c r="BW16" s="126">
        <v>2</v>
      </c>
      <c r="BX16" s="127">
        <f>IF(P16=0,"",IF(BW16=0,"",(BW16/P16)))</f>
        <v>0.22222222222222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171000</v>
      </c>
      <c r="CQ16" s="141">
        <v>168000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/>
      <c r="B17" s="203" t="s">
        <v>94</v>
      </c>
      <c r="C17" s="203"/>
      <c r="D17" s="203"/>
      <c r="E17" s="203"/>
      <c r="F17" s="203" t="s">
        <v>69</v>
      </c>
      <c r="G17" s="203"/>
      <c r="H17" s="90"/>
      <c r="I17" s="90"/>
      <c r="J17" s="188"/>
      <c r="K17" s="81">
        <v>182</v>
      </c>
      <c r="L17" s="81">
        <v>112</v>
      </c>
      <c r="M17" s="81">
        <v>63</v>
      </c>
      <c r="N17" s="91">
        <v>42</v>
      </c>
      <c r="O17" s="92">
        <v>0</v>
      </c>
      <c r="P17" s="93">
        <f>N17+O17</f>
        <v>42</v>
      </c>
      <c r="Q17" s="82">
        <f>IFERROR(P17/M17,"-")</f>
        <v>0.66666666666667</v>
      </c>
      <c r="R17" s="81">
        <v>6</v>
      </c>
      <c r="S17" s="81">
        <v>10</v>
      </c>
      <c r="T17" s="82">
        <f>IFERROR(S17/(O17+P17),"-")</f>
        <v>0.23809523809524</v>
      </c>
      <c r="U17" s="182"/>
      <c r="V17" s="84">
        <v>14</v>
      </c>
      <c r="W17" s="82">
        <f>IF(P17=0,"-",V17/P17)</f>
        <v>0.33333333333333</v>
      </c>
      <c r="X17" s="186">
        <v>268500</v>
      </c>
      <c r="Y17" s="187">
        <f>IFERROR(X17/P17,"-")</f>
        <v>6392.8571428571</v>
      </c>
      <c r="Z17" s="187">
        <f>IFERROR(X17/V17,"-")</f>
        <v>19178.571428571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2</v>
      </c>
      <c r="AN17" s="101">
        <f>IF(P17=0,"",IF(AM17=0,"",(AM17/P17)))</f>
        <v>0.047619047619048</v>
      </c>
      <c r="AO17" s="100">
        <v>1</v>
      </c>
      <c r="AP17" s="102">
        <f>IFERROR(AP17/AM17,"-")</f>
        <v>0</v>
      </c>
      <c r="AQ17" s="103">
        <v>3000</v>
      </c>
      <c r="AR17" s="104">
        <f>IFERROR(AQ17/AM17,"-")</f>
        <v>1500</v>
      </c>
      <c r="AS17" s="105">
        <v>1</v>
      </c>
      <c r="AT17" s="105"/>
      <c r="AU17" s="105"/>
      <c r="AV17" s="106">
        <v>7</v>
      </c>
      <c r="AW17" s="107">
        <f>IF(P17=0,"",IF(AV17=0,"",(AV17/P17)))</f>
        <v>0.16666666666667</v>
      </c>
      <c r="AX17" s="106">
        <v>1</v>
      </c>
      <c r="AY17" s="108">
        <f>IFERROR(AX17/AV17,"-")</f>
        <v>0.14285714285714</v>
      </c>
      <c r="AZ17" s="109">
        <v>5000</v>
      </c>
      <c r="BA17" s="110">
        <f>IFERROR(AZ17/AV17,"-")</f>
        <v>714.28571428571</v>
      </c>
      <c r="BB17" s="111">
        <v>1</v>
      </c>
      <c r="BC17" s="111"/>
      <c r="BD17" s="111"/>
      <c r="BE17" s="112">
        <v>9</v>
      </c>
      <c r="BF17" s="113">
        <f>IF(P17=0,"",IF(BE17=0,"",(BE17/P17)))</f>
        <v>0.21428571428571</v>
      </c>
      <c r="BG17" s="112">
        <v>1</v>
      </c>
      <c r="BH17" s="114">
        <f>IFERROR(BG17/BE17,"-")</f>
        <v>0.11111111111111</v>
      </c>
      <c r="BI17" s="115">
        <v>500</v>
      </c>
      <c r="BJ17" s="116">
        <f>IFERROR(BI17/BE17,"-")</f>
        <v>55.555555555556</v>
      </c>
      <c r="BK17" s="117">
        <v>1</v>
      </c>
      <c r="BL17" s="117"/>
      <c r="BM17" s="117"/>
      <c r="BN17" s="119">
        <v>16</v>
      </c>
      <c r="BO17" s="120">
        <f>IF(P17=0,"",IF(BN17=0,"",(BN17/P17)))</f>
        <v>0.38095238095238</v>
      </c>
      <c r="BP17" s="121">
        <v>6</v>
      </c>
      <c r="BQ17" s="122">
        <f>IFERROR(BP17/BN17,"-")</f>
        <v>0.375</v>
      </c>
      <c r="BR17" s="123">
        <v>50500</v>
      </c>
      <c r="BS17" s="124">
        <f>IFERROR(BR17/BN17,"-")</f>
        <v>3156.25</v>
      </c>
      <c r="BT17" s="125">
        <v>3</v>
      </c>
      <c r="BU17" s="125">
        <v>2</v>
      </c>
      <c r="BV17" s="125">
        <v>1</v>
      </c>
      <c r="BW17" s="126">
        <v>7</v>
      </c>
      <c r="BX17" s="127">
        <f>IF(P17=0,"",IF(BW17=0,"",(BW17/P17)))</f>
        <v>0.16666666666667</v>
      </c>
      <c r="BY17" s="128">
        <v>6</v>
      </c>
      <c r="BZ17" s="129">
        <f>IFERROR(BY17/BW17,"-")</f>
        <v>0.85714285714286</v>
      </c>
      <c r="CA17" s="130">
        <v>195000</v>
      </c>
      <c r="CB17" s="131">
        <f>IFERROR(CA17/BW17,"-")</f>
        <v>27857.142857143</v>
      </c>
      <c r="CC17" s="132">
        <v>2</v>
      </c>
      <c r="CD17" s="132"/>
      <c r="CE17" s="132">
        <v>4</v>
      </c>
      <c r="CF17" s="133">
        <v>1</v>
      </c>
      <c r="CG17" s="134">
        <f>IF(P17=0,"",IF(CF17=0,"",(CF17/P17)))</f>
        <v>0.023809523809524</v>
      </c>
      <c r="CH17" s="135">
        <v>1</v>
      </c>
      <c r="CI17" s="136">
        <f>IFERROR(CH17/CF17,"-")</f>
        <v>1</v>
      </c>
      <c r="CJ17" s="137">
        <v>29500</v>
      </c>
      <c r="CK17" s="138">
        <f>IFERROR(CJ17/CF17,"-")</f>
        <v>29500</v>
      </c>
      <c r="CL17" s="139"/>
      <c r="CM17" s="139"/>
      <c r="CN17" s="139">
        <v>1</v>
      </c>
      <c r="CO17" s="140">
        <v>14</v>
      </c>
      <c r="CP17" s="141">
        <v>268500</v>
      </c>
      <c r="CQ17" s="141">
        <v>100000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1.136</v>
      </c>
      <c r="B18" s="203" t="s">
        <v>95</v>
      </c>
      <c r="C18" s="203" t="s">
        <v>96</v>
      </c>
      <c r="D18" s="203" t="s">
        <v>63</v>
      </c>
      <c r="E18" s="203"/>
      <c r="F18" s="203" t="s">
        <v>64</v>
      </c>
      <c r="G18" s="203" t="s">
        <v>97</v>
      </c>
      <c r="H18" s="90" t="s">
        <v>66</v>
      </c>
      <c r="I18" s="90" t="s">
        <v>98</v>
      </c>
      <c r="J18" s="188">
        <v>125000</v>
      </c>
      <c r="K18" s="81">
        <v>20</v>
      </c>
      <c r="L18" s="81">
        <v>0</v>
      </c>
      <c r="M18" s="81">
        <v>49</v>
      </c>
      <c r="N18" s="91">
        <v>6</v>
      </c>
      <c r="O18" s="92">
        <v>0</v>
      </c>
      <c r="P18" s="93">
        <f>N18+O18</f>
        <v>6</v>
      </c>
      <c r="Q18" s="82">
        <f>IFERROR(P18/M18,"-")</f>
        <v>0.12244897959184</v>
      </c>
      <c r="R18" s="81">
        <v>0</v>
      </c>
      <c r="S18" s="81">
        <v>0</v>
      </c>
      <c r="T18" s="82">
        <f>IFERROR(S18/(O18+P18),"-")</f>
        <v>0</v>
      </c>
      <c r="U18" s="182">
        <f>IFERROR(J18/SUM(P18:P19),"-")</f>
        <v>5952.380952381</v>
      </c>
      <c r="V18" s="84">
        <v>1</v>
      </c>
      <c r="W18" s="82">
        <f>IF(P18=0,"-",V18/P18)</f>
        <v>0.16666666666667</v>
      </c>
      <c r="X18" s="186">
        <v>24000</v>
      </c>
      <c r="Y18" s="187">
        <f>IFERROR(X18/P18,"-")</f>
        <v>4000</v>
      </c>
      <c r="Z18" s="187">
        <f>IFERROR(X18/V18,"-")</f>
        <v>24000</v>
      </c>
      <c r="AA18" s="188">
        <f>SUM(X18:X19)-SUM(J18:J19)</f>
        <v>17000</v>
      </c>
      <c r="AB18" s="85">
        <f>SUM(X18:X19)/SUM(J18:J19)</f>
        <v>1.136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0.16666666666667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2</v>
      </c>
      <c r="BX18" s="127">
        <f>IF(P18=0,"",IF(BW18=0,"",(BW18/P18)))</f>
        <v>0.33333333333333</v>
      </c>
      <c r="BY18" s="128">
        <v>1</v>
      </c>
      <c r="BZ18" s="129">
        <f>IFERROR(BY18/BW18,"-")</f>
        <v>0.5</v>
      </c>
      <c r="CA18" s="130">
        <v>24000</v>
      </c>
      <c r="CB18" s="131">
        <f>IFERROR(CA18/BW18,"-")</f>
        <v>12000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24000</v>
      </c>
      <c r="CQ18" s="141">
        <v>24000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99</v>
      </c>
      <c r="C19" s="203"/>
      <c r="D19" s="203"/>
      <c r="E19" s="203"/>
      <c r="F19" s="203" t="s">
        <v>69</v>
      </c>
      <c r="G19" s="203"/>
      <c r="H19" s="90"/>
      <c r="I19" s="90"/>
      <c r="J19" s="188"/>
      <c r="K19" s="81">
        <v>66</v>
      </c>
      <c r="L19" s="81">
        <v>39</v>
      </c>
      <c r="M19" s="81">
        <v>19</v>
      </c>
      <c r="N19" s="91">
        <v>15</v>
      </c>
      <c r="O19" s="92">
        <v>0</v>
      </c>
      <c r="P19" s="93">
        <f>N19+O19</f>
        <v>15</v>
      </c>
      <c r="Q19" s="82">
        <f>IFERROR(P19/M19,"-")</f>
        <v>0.78947368421053</v>
      </c>
      <c r="R19" s="81">
        <v>0</v>
      </c>
      <c r="S19" s="81">
        <v>1</v>
      </c>
      <c r="T19" s="82">
        <f>IFERROR(S19/(O19+P19),"-")</f>
        <v>0.066666666666667</v>
      </c>
      <c r="U19" s="182"/>
      <c r="V19" s="84">
        <v>1</v>
      </c>
      <c r="W19" s="82">
        <f>IF(P19=0,"-",V19/P19)</f>
        <v>0.066666666666667</v>
      </c>
      <c r="X19" s="186">
        <v>118000</v>
      </c>
      <c r="Y19" s="187">
        <f>IFERROR(X19/P19,"-")</f>
        <v>7866.6666666667</v>
      </c>
      <c r="Z19" s="187">
        <f>IFERROR(X19/V19,"-")</f>
        <v>118000</v>
      </c>
      <c r="AA19" s="188"/>
      <c r="AB19" s="85"/>
      <c r="AC19" s="79"/>
      <c r="AD19" s="94">
        <v>1</v>
      </c>
      <c r="AE19" s="95">
        <f>IF(P19=0,"",IF(AD19=0,"",(AD19/P19)))</f>
        <v>0.066666666666667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</v>
      </c>
      <c r="AN19" s="101">
        <f>IF(P19=0,"",IF(AM19=0,"",(AM19/P19)))</f>
        <v>0.066666666666667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>
        <v>1</v>
      </c>
      <c r="AW19" s="107">
        <f>IF(P19=0,"",IF(AV19=0,"",(AV19/P19)))</f>
        <v>0.066666666666667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4</v>
      </c>
      <c r="BF19" s="113">
        <f>IF(P19=0,"",IF(BE19=0,"",(BE19/P19)))</f>
        <v>0.26666666666667</v>
      </c>
      <c r="BG19" s="112">
        <v>1</v>
      </c>
      <c r="BH19" s="114">
        <f>IFERROR(BG19/BE19,"-")</f>
        <v>0.25</v>
      </c>
      <c r="BI19" s="115">
        <v>6000</v>
      </c>
      <c r="BJ19" s="116">
        <f>IFERROR(BI19/BE19,"-")</f>
        <v>1500</v>
      </c>
      <c r="BK19" s="117"/>
      <c r="BL19" s="117">
        <v>1</v>
      </c>
      <c r="BM19" s="117"/>
      <c r="BN19" s="119">
        <v>4</v>
      </c>
      <c r="BO19" s="120">
        <f>IF(P19=0,"",IF(BN19=0,"",(BN19/P19)))</f>
        <v>0.26666666666667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4</v>
      </c>
      <c r="BX19" s="127">
        <f>IF(P19=0,"",IF(BW19=0,"",(BW19/P19)))</f>
        <v>0.26666666666667</v>
      </c>
      <c r="BY19" s="128">
        <v>2</v>
      </c>
      <c r="BZ19" s="129">
        <f>IFERROR(BY19/BW19,"-")</f>
        <v>0.5</v>
      </c>
      <c r="CA19" s="130">
        <v>115000</v>
      </c>
      <c r="CB19" s="131">
        <f>IFERROR(CA19/BW19,"-")</f>
        <v>28750</v>
      </c>
      <c r="CC19" s="132">
        <v>1</v>
      </c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118000</v>
      </c>
      <c r="CQ19" s="141">
        <v>110000</v>
      </c>
      <c r="CR19" s="141"/>
      <c r="CS19" s="142" t="str">
        <f>IF(AND(CQ19=0,CR19=0),"",IF(AND(CQ19&lt;=100000,CR19&lt;=100000),"",IF(CQ19/CP19&gt;0.7,"男高",IF(CR19/CP19&gt;0.7,"女高",""))))</f>
        <v>男高</v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1.822641509434</v>
      </c>
      <c r="B22" s="39"/>
      <c r="C22" s="39"/>
      <c r="D22" s="39"/>
      <c r="E22" s="39"/>
      <c r="F22" s="39"/>
      <c r="G22" s="40" t="s">
        <v>100</v>
      </c>
      <c r="H22" s="40"/>
      <c r="I22" s="40"/>
      <c r="J22" s="190">
        <f>SUM(J6:J21)</f>
        <v>530000</v>
      </c>
      <c r="K22" s="41">
        <f>SUM(K6:K21)</f>
        <v>756</v>
      </c>
      <c r="L22" s="41">
        <f>SUM(L6:L21)</f>
        <v>389</v>
      </c>
      <c r="M22" s="41">
        <f>SUM(M6:M21)</f>
        <v>588</v>
      </c>
      <c r="N22" s="41">
        <f>SUM(N6:N21)</f>
        <v>197</v>
      </c>
      <c r="O22" s="41">
        <f>SUM(O6:O21)</f>
        <v>0</v>
      </c>
      <c r="P22" s="41">
        <f>SUM(P6:P21)</f>
        <v>197</v>
      </c>
      <c r="Q22" s="42">
        <f>IFERROR(P22/M22,"-")</f>
        <v>0.33503401360544</v>
      </c>
      <c r="R22" s="78">
        <f>SUM(R6:R21)</f>
        <v>22</v>
      </c>
      <c r="S22" s="78">
        <f>SUM(S6:S21)</f>
        <v>38</v>
      </c>
      <c r="T22" s="42">
        <f>IFERROR(R22/P22,"-")</f>
        <v>0.11167512690355</v>
      </c>
      <c r="U22" s="184">
        <f>IFERROR(J22/P22,"-")</f>
        <v>2690.3553299492</v>
      </c>
      <c r="V22" s="44">
        <f>SUM(V6:V21)</f>
        <v>40</v>
      </c>
      <c r="W22" s="42">
        <f>IFERROR(V22/P22,"-")</f>
        <v>0.20304568527919</v>
      </c>
      <c r="X22" s="190">
        <f>SUM(X6:X21)</f>
        <v>966000</v>
      </c>
      <c r="Y22" s="190">
        <f>IFERROR(X22/P22,"-")</f>
        <v>4903.5532994924</v>
      </c>
      <c r="Z22" s="190">
        <f>IFERROR(X22/V22,"-")</f>
        <v>24150</v>
      </c>
      <c r="AA22" s="190">
        <f>X22-J22</f>
        <v>436000</v>
      </c>
      <c r="AB22" s="47">
        <f>X22/J22</f>
        <v>1.822641509434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101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0.80540540540541</v>
      </c>
      <c r="B6" s="203" t="s">
        <v>102</v>
      </c>
      <c r="C6" s="203" t="s">
        <v>103</v>
      </c>
      <c r="D6" s="203" t="s">
        <v>104</v>
      </c>
      <c r="E6" s="203" t="s">
        <v>105</v>
      </c>
      <c r="F6" s="203" t="s">
        <v>64</v>
      </c>
      <c r="G6" s="203" t="s">
        <v>106</v>
      </c>
      <c r="H6" s="90" t="s">
        <v>107</v>
      </c>
      <c r="I6" s="90" t="s">
        <v>108</v>
      </c>
      <c r="J6" s="188">
        <v>185000</v>
      </c>
      <c r="K6" s="81">
        <v>51</v>
      </c>
      <c r="L6" s="81">
        <v>0</v>
      </c>
      <c r="M6" s="81">
        <v>207</v>
      </c>
      <c r="N6" s="91">
        <v>20</v>
      </c>
      <c r="O6" s="92">
        <v>1</v>
      </c>
      <c r="P6" s="93">
        <f>N6+O6</f>
        <v>21</v>
      </c>
      <c r="Q6" s="82">
        <f>IFERROR(P6/M6,"-")</f>
        <v>0.10144927536232</v>
      </c>
      <c r="R6" s="81">
        <v>0</v>
      </c>
      <c r="S6" s="81">
        <v>9</v>
      </c>
      <c r="T6" s="82">
        <f>IFERROR(S6/(O6+P6),"-")</f>
        <v>0.40909090909091</v>
      </c>
      <c r="U6" s="182">
        <f>IFERROR(J6/SUM(P6:P7),"-")</f>
        <v>1201.2987012987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-36000</v>
      </c>
      <c r="AB6" s="85">
        <f>SUM(X6:X7)/SUM(J6:J7)</f>
        <v>0.80540540540541</v>
      </c>
      <c r="AC6" s="79"/>
      <c r="AD6" s="94">
        <v>2</v>
      </c>
      <c r="AE6" s="95">
        <f>IF(P6=0,"",IF(AD6=0,"",(AD6/P6)))</f>
        <v>0.095238095238095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0.23809523809524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0.23809523809524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0.23809523809524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0.047619047619048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109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520</v>
      </c>
      <c r="L7" s="81">
        <v>356</v>
      </c>
      <c r="M7" s="81">
        <v>230</v>
      </c>
      <c r="N7" s="91">
        <v>129</v>
      </c>
      <c r="O7" s="92">
        <v>4</v>
      </c>
      <c r="P7" s="93">
        <f>N7+O7</f>
        <v>133</v>
      </c>
      <c r="Q7" s="82">
        <f>IFERROR(P7/M7,"-")</f>
        <v>0.57826086956522</v>
      </c>
      <c r="R7" s="81">
        <v>7</v>
      </c>
      <c r="S7" s="81">
        <v>24</v>
      </c>
      <c r="T7" s="82">
        <f>IFERROR(S7/(O7+P7),"-")</f>
        <v>0.17518248175182</v>
      </c>
      <c r="U7" s="182"/>
      <c r="V7" s="84">
        <v>6</v>
      </c>
      <c r="W7" s="82">
        <f>IF(P7=0,"-",V7/P7)</f>
        <v>0.045112781954887</v>
      </c>
      <c r="X7" s="186">
        <v>149000</v>
      </c>
      <c r="Y7" s="187">
        <f>IFERROR(X7/P7,"-")</f>
        <v>1120.3007518797</v>
      </c>
      <c r="Z7" s="187">
        <f>IFERROR(X7/V7,"-")</f>
        <v>24833.333333333</v>
      </c>
      <c r="AA7" s="188"/>
      <c r="AB7" s="85"/>
      <c r="AC7" s="79"/>
      <c r="AD7" s="94">
        <v>23</v>
      </c>
      <c r="AE7" s="95">
        <f>IF(P7=0,"",IF(AD7=0,"",(AD7/P7)))</f>
        <v>0.17293233082707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21</v>
      </c>
      <c r="AN7" s="101">
        <f>IF(P7=0,"",IF(AM7=0,"",(AM7/P7)))</f>
        <v>0.15789473684211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15</v>
      </c>
      <c r="AW7" s="107">
        <f>IF(P7=0,"",IF(AV7=0,"",(AV7/P7)))</f>
        <v>0.11278195488722</v>
      </c>
      <c r="AX7" s="106">
        <v>1</v>
      </c>
      <c r="AY7" s="108">
        <f>IFERROR(AX7/AV7,"-")</f>
        <v>0.066666666666667</v>
      </c>
      <c r="AZ7" s="109">
        <v>18000</v>
      </c>
      <c r="BA7" s="110">
        <f>IFERROR(AZ7/AV7,"-")</f>
        <v>1200</v>
      </c>
      <c r="BB7" s="111"/>
      <c r="BC7" s="111"/>
      <c r="BD7" s="111">
        <v>1</v>
      </c>
      <c r="BE7" s="112">
        <v>27</v>
      </c>
      <c r="BF7" s="113">
        <f>IF(P7=0,"",IF(BE7=0,"",(BE7/P7)))</f>
        <v>0.20300751879699</v>
      </c>
      <c r="BG7" s="112">
        <v>2</v>
      </c>
      <c r="BH7" s="114">
        <f>IFERROR(BG7/BE7,"-")</f>
        <v>0.074074074074074</v>
      </c>
      <c r="BI7" s="115">
        <v>9000</v>
      </c>
      <c r="BJ7" s="116">
        <f>IFERROR(BI7/BE7,"-")</f>
        <v>333.33333333333</v>
      </c>
      <c r="BK7" s="117">
        <v>1</v>
      </c>
      <c r="BL7" s="117">
        <v>1</v>
      </c>
      <c r="BM7" s="117"/>
      <c r="BN7" s="119">
        <v>31</v>
      </c>
      <c r="BO7" s="120">
        <f>IF(P7=0,"",IF(BN7=0,"",(BN7/P7)))</f>
        <v>0.23308270676692</v>
      </c>
      <c r="BP7" s="121">
        <v>2</v>
      </c>
      <c r="BQ7" s="122">
        <f>IFERROR(BP7/BN7,"-")</f>
        <v>0.064516129032258</v>
      </c>
      <c r="BR7" s="123">
        <v>80000</v>
      </c>
      <c r="BS7" s="124">
        <f>IFERROR(BR7/BN7,"-")</f>
        <v>2580.6451612903</v>
      </c>
      <c r="BT7" s="125"/>
      <c r="BU7" s="125"/>
      <c r="BV7" s="125">
        <v>2</v>
      </c>
      <c r="BW7" s="126">
        <v>12</v>
      </c>
      <c r="BX7" s="127">
        <f>IF(P7=0,"",IF(BW7=0,"",(BW7/P7)))</f>
        <v>0.090225563909774</v>
      </c>
      <c r="BY7" s="128">
        <v>3</v>
      </c>
      <c r="BZ7" s="129">
        <f>IFERROR(BY7/BW7,"-")</f>
        <v>0.25</v>
      </c>
      <c r="CA7" s="130">
        <v>248000</v>
      </c>
      <c r="CB7" s="131">
        <f>IFERROR(CA7/BW7,"-")</f>
        <v>20666.666666667</v>
      </c>
      <c r="CC7" s="132"/>
      <c r="CD7" s="132"/>
      <c r="CE7" s="132">
        <v>3</v>
      </c>
      <c r="CF7" s="133">
        <v>4</v>
      </c>
      <c r="CG7" s="134">
        <f>IF(P7=0,"",IF(CF7=0,"",(CF7/P7)))</f>
        <v>0.030075187969925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6</v>
      </c>
      <c r="CP7" s="141">
        <v>149000</v>
      </c>
      <c r="CQ7" s="141">
        <v>188000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0.80540540540541</v>
      </c>
      <c r="B10" s="39"/>
      <c r="C10" s="39"/>
      <c r="D10" s="39"/>
      <c r="E10" s="39"/>
      <c r="F10" s="39"/>
      <c r="G10" s="40" t="s">
        <v>110</v>
      </c>
      <c r="H10" s="40"/>
      <c r="I10" s="40"/>
      <c r="J10" s="190">
        <f>SUM(J6:J9)</f>
        <v>185000</v>
      </c>
      <c r="K10" s="41">
        <f>SUM(K6:K9)</f>
        <v>571</v>
      </c>
      <c r="L10" s="41">
        <f>SUM(L6:L9)</f>
        <v>356</v>
      </c>
      <c r="M10" s="41">
        <f>SUM(M6:M9)</f>
        <v>437</v>
      </c>
      <c r="N10" s="41">
        <f>SUM(N6:N9)</f>
        <v>149</v>
      </c>
      <c r="O10" s="41">
        <f>SUM(O6:O9)</f>
        <v>5</v>
      </c>
      <c r="P10" s="41">
        <f>SUM(P6:P9)</f>
        <v>154</v>
      </c>
      <c r="Q10" s="42">
        <f>IFERROR(P10/M10,"-")</f>
        <v>0.35240274599542</v>
      </c>
      <c r="R10" s="78">
        <f>SUM(R6:R9)</f>
        <v>7</v>
      </c>
      <c r="S10" s="78">
        <f>SUM(S6:S9)</f>
        <v>33</v>
      </c>
      <c r="T10" s="42">
        <f>IFERROR(R10/P10,"-")</f>
        <v>0.045454545454545</v>
      </c>
      <c r="U10" s="184">
        <f>IFERROR(J10/P10,"-")</f>
        <v>1201.2987012987</v>
      </c>
      <c r="V10" s="44">
        <f>SUM(V6:V9)</f>
        <v>6</v>
      </c>
      <c r="W10" s="42">
        <f>IFERROR(V10/P10,"-")</f>
        <v>0.038961038961039</v>
      </c>
      <c r="X10" s="190">
        <f>SUM(X6:X9)</f>
        <v>149000</v>
      </c>
      <c r="Y10" s="190">
        <f>IFERROR(X10/P10,"-")</f>
        <v>967.53246753247</v>
      </c>
      <c r="Z10" s="190">
        <f>IFERROR(X10/V10,"-")</f>
        <v>24833.333333333</v>
      </c>
      <c r="AA10" s="190">
        <f>X10-J10</f>
        <v>-36000</v>
      </c>
      <c r="AB10" s="47">
        <f>X10/J10</f>
        <v>0.80540540540541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