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<sst xmlns="http://schemas.openxmlformats.org/spreadsheetml/2006/main" uniqueCount="113">
  <si>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</si>
  <si>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</si>
  <si>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</si>
  <si>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</si>
  <si>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</si>
  <si>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</si>
  <si>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</si>
  <si>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</si>
  <si>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</si>
  <si>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</si>
  <si>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</si>
  <si>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</si>
  <si>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</si>
  <si>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</si>
  <si>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</si>
  <si>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</si>
  <si>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</si>
  <si>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</si>
  <si>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</si>
  <si>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</si>
  <si>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</si>
  <si>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</si>
  <si>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</si>
  <si>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</si>
  <si>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</si>
  <si>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</si>
  <si>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</si>
  <si>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</si>
  <si>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</si>
  <si>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</si>
  <si>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</si>
  <si>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</si>
  <si>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</si>
  <si>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</si>
  <si>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</si>
  <si>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</si>
  <si>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</si>
  <si>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</si>
  <si>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</si>
  <si>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</si>
  <si>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</si>
  <si>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</si>
  <si>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</si>
  <si>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</si>
  <si>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</si>
  <si>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</si>
  <si>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</si>
  <si>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</si>
  <si>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</si>
  <si>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</si>
  <si>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</si>
  <si>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</si>
  <si>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</si>
  <si>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</si>
  <si>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</si>
  <si>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</si>
  <si>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</si>
  <si>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</si>
  <si>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</si>
  <si>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</si>
  <si>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</si>
  <si>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ad559</t>
  </si>
  <si>
    <t>コアマガジン</t>
  </si>
  <si>
    <t>5P風俗ヘスティア(一条さん)</t>
  </si>
  <si>
    <t>lp01</t>
  </si>
  <si>
    <t>実話BUNKA超タブー</t>
  </si>
  <si>
    <t>1C5P</t>
  </si>
  <si>
    <t>12月02日(月)</t>
  </si>
  <si>
    <t>ad560</t>
  </si>
  <si>
    <t>空電</t>
  </si>
  <si>
    <t>ad569</t>
  </si>
  <si>
    <t>大洋図書</t>
  </si>
  <si>
    <t>実話ナックルズ ウルトラ</t>
  </si>
  <si>
    <t>12月11日(水)</t>
  </si>
  <si>
    <t>ad570</t>
  </si>
  <si>
    <t>ad561</t>
  </si>
  <si>
    <t>1P記事_求む！中高年男性版_ヘスティア</t>
  </si>
  <si>
    <t>実話BUNKAタブー</t>
  </si>
  <si>
    <t>表4</t>
  </si>
  <si>
    <t>12月16日(月)</t>
  </si>
  <si>
    <t>ad562</t>
  </si>
  <si>
    <t>ad565</t>
  </si>
  <si>
    <t>楽楽出版</t>
  </si>
  <si>
    <t>2P逆ナンインタビュー版_ヘスティア</t>
  </si>
  <si>
    <t>絶世World Class!!</t>
  </si>
  <si>
    <t>4C2P</t>
  </si>
  <si>
    <t>12月23日(月)</t>
  </si>
  <si>
    <t>ad566</t>
  </si>
  <si>
    <t>ad571</t>
  </si>
  <si>
    <t>5P元祖</t>
  </si>
  <si>
    <t>臨時増刊ラヴァーズ</t>
  </si>
  <si>
    <t>ad572</t>
  </si>
  <si>
    <t>ad563</t>
  </si>
  <si>
    <t>徳間書店</t>
  </si>
  <si>
    <t>DVD-袋専用セリフアレンジ黒-ヘスティア</t>
  </si>
  <si>
    <t>アサヒ芸能.4W火</t>
  </si>
  <si>
    <t>DVD袋裏4C</t>
  </si>
  <si>
    <t>12月24日(火)</t>
  </si>
  <si>
    <t>ad564</t>
  </si>
  <si>
    <t>ad567</t>
  </si>
  <si>
    <t>日本ジャーナル出版</t>
  </si>
  <si>
    <t>週刊実話増刊「実話ザ・タブー」</t>
  </si>
  <si>
    <t>12月25日(水)</t>
  </si>
  <si>
    <t>ad568</t>
  </si>
  <si>
    <t>雑誌 TOTAL</t>
  </si>
  <si>
    <t>●DVD 広告</t>
  </si>
  <si>
    <t>pa521</t>
  </si>
  <si>
    <t>ぶんか社</t>
  </si>
  <si>
    <t>DVD4コマ-ヘスティア</t>
  </si>
  <si>
    <t>EXCITING MAX!SPECIAL</t>
  </si>
  <si>
    <t>DVD袋裏1C+DVDコンテンツ枠</t>
  </si>
  <si>
    <t>pa522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</si>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</sst>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14</v>
      </c>
      <c r="D6" s="195">
        <v>540000</v>
      </c>
      <c r="E6" s="81">
        <v>667</v>
      </c>
      <c r="F6" s="81">
        <v>329</v>
      </c>
      <c r="G6" s="81">
        <v>915</v>
      </c>
      <c r="H6" s="91">
        <v>185</v>
      </c>
      <c r="I6" s="92">
        <v>3</v>
      </c>
      <c r="J6" s="145">
        <f>H6+I6</f>
        <v>188</v>
      </c>
      <c r="K6" s="82">
        <f>IFERROR(J6/G6,"-")</f>
        <v>0.20546448087432</v>
      </c>
      <c r="L6" s="81">
        <v>13</v>
      </c>
      <c r="M6" s="81">
        <v>41</v>
      </c>
      <c r="N6" s="82">
        <f>IFERROR(L6/J6,"-")</f>
        <v>0.069148936170213</v>
      </c>
      <c r="O6" s="83">
        <f>IFERROR(D6/J6,"-")</f>
        <v>2872.3404255319</v>
      </c>
      <c r="P6" s="84">
        <v>30</v>
      </c>
      <c r="Q6" s="82">
        <f>IFERROR(P6/J6,"-")</f>
        <v>0.15957446808511</v>
      </c>
      <c r="R6" s="200">
        <v>898500</v>
      </c>
      <c r="S6" s="201">
        <f>IFERROR(R6/J6,"-")</f>
        <v>4779.2553191489</v>
      </c>
      <c r="T6" s="201">
        <f>IFERROR(R6/P6,"-")</f>
        <v>29950</v>
      </c>
      <c r="U6" s="195">
        <f>IFERROR(R6-D6,"-")</f>
        <v>358500</v>
      </c>
      <c r="V6" s="85">
        <f>R6/D6</f>
        <v>1.6638888888889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571</v>
      </c>
      <c r="F7" s="81">
        <v>315</v>
      </c>
      <c r="G7" s="81">
        <v>503</v>
      </c>
      <c r="H7" s="91">
        <v>135</v>
      </c>
      <c r="I7" s="92">
        <v>4</v>
      </c>
      <c r="J7" s="145">
        <f>H7+I7</f>
        <v>139</v>
      </c>
      <c r="K7" s="82">
        <f>IFERROR(J7/G7,"-")</f>
        <v>0.27634194831014</v>
      </c>
      <c r="L7" s="81">
        <v>4</v>
      </c>
      <c r="M7" s="81">
        <v>25</v>
      </c>
      <c r="N7" s="82">
        <f>IFERROR(L7/J7,"-")</f>
        <v>0.028776978417266</v>
      </c>
      <c r="O7" s="83">
        <f>IFERROR(D7/J7,"-")</f>
        <v>1330.9352517986</v>
      </c>
      <c r="P7" s="84">
        <v>5</v>
      </c>
      <c r="Q7" s="82">
        <f>IFERROR(P7/J7,"-")</f>
        <v>0.035971223021583</v>
      </c>
      <c r="R7" s="200">
        <v>47000</v>
      </c>
      <c r="S7" s="201">
        <f>IFERROR(R7/J7,"-")</f>
        <v>338.12949640288</v>
      </c>
      <c r="T7" s="201">
        <f>IFERROR(R7/P7,"-")</f>
        <v>9400</v>
      </c>
      <c r="U7" s="195">
        <f>IFERROR(R7-D7,"-")</f>
        <v>-138000</v>
      </c>
      <c r="V7" s="85">
        <f>R7/D7</f>
        <v>0.25405405405405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725000</v>
      </c>
      <c r="E10" s="41">
        <f>SUM(E6:E8)</f>
        <v>1238</v>
      </c>
      <c r="F10" s="41">
        <f>SUM(F6:F8)</f>
        <v>644</v>
      </c>
      <c r="G10" s="41">
        <f>SUM(G6:G8)</f>
        <v>1418</v>
      </c>
      <c r="H10" s="41">
        <f>SUM(H6:H8)</f>
        <v>320</v>
      </c>
      <c r="I10" s="41">
        <f>SUM(I6:I8)</f>
        <v>7</v>
      </c>
      <c r="J10" s="41">
        <f>SUM(J6:J8)</f>
        <v>327</v>
      </c>
      <c r="K10" s="42">
        <f>IFERROR(J10/G10,"-")</f>
        <v>0.23060648801128</v>
      </c>
      <c r="L10" s="78">
        <f>SUM(L6:L8)</f>
        <v>17</v>
      </c>
      <c r="M10" s="78">
        <f>SUM(M6:M8)</f>
        <v>66</v>
      </c>
      <c r="N10" s="42">
        <f>IFERROR(L10/J10,"-")</f>
        <v>0.051987767584098</v>
      </c>
      <c r="O10" s="43">
        <f>IFERROR(D10/J10,"-")</f>
        <v>2217.125382263</v>
      </c>
      <c r="P10" s="44">
        <f>SUM(P6:P8)</f>
        <v>35</v>
      </c>
      <c r="Q10" s="42">
        <f>IFERROR(P10/J10,"-")</f>
        <v>0.10703363914373</v>
      </c>
      <c r="R10" s="45">
        <f>SUM(R6:R8)</f>
        <v>945500</v>
      </c>
      <c r="S10" s="45">
        <f>IFERROR(R10/J10,"-")</f>
        <v>2891.4373088685</v>
      </c>
      <c r="T10" s="45">
        <f>IFERROR(R10/P10,"-")</f>
        <v>27014.285714286</v>
      </c>
      <c r="U10" s="46">
        <f>SUM(U6:U8)</f>
        <v>220500</v>
      </c>
      <c r="V10" s="47">
        <f>IFERROR(R10/D10,"-")</f>
        <v>1.3041379310345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0.96923076923077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7</v>
      </c>
      <c r="L6" s="81">
        <v>0</v>
      </c>
      <c r="M6" s="81">
        <v>29</v>
      </c>
      <c r="N6" s="91">
        <v>2</v>
      </c>
      <c r="O6" s="92">
        <v>0</v>
      </c>
      <c r="P6" s="93">
        <f>N6+O6</f>
        <v>2</v>
      </c>
      <c r="Q6" s="82">
        <f>IFERROR(P6/M6,"-")</f>
        <v>0.068965517241379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6500</v>
      </c>
      <c r="V6" s="84">
        <v>2</v>
      </c>
      <c r="W6" s="82">
        <f>IF(P6=0,"-",V6/P6)</f>
        <v>1</v>
      </c>
      <c r="X6" s="186">
        <v>60000</v>
      </c>
      <c r="Y6" s="187">
        <f>IFERROR(X6/P6,"-")</f>
        <v>30000</v>
      </c>
      <c r="Z6" s="187">
        <f>IFERROR(X6/V6,"-")</f>
        <v>30000</v>
      </c>
      <c r="AA6" s="188">
        <f>SUM(X6:X7)-SUM(J6:J7)</f>
        <v>-2000</v>
      </c>
      <c r="AB6" s="85">
        <f>SUM(X6:X7)/SUM(J6:J7)</f>
        <v>0.96923076923077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1</v>
      </c>
      <c r="BP6" s="121">
        <v>2</v>
      </c>
      <c r="BQ6" s="122">
        <f>IFERROR(BP6/BN6,"-")</f>
        <v>1</v>
      </c>
      <c r="BR6" s="123">
        <v>60000</v>
      </c>
      <c r="BS6" s="124">
        <f>IFERROR(BR6/BN6,"-")</f>
        <v>30000</v>
      </c>
      <c r="BT6" s="125"/>
      <c r="BU6" s="125"/>
      <c r="BV6" s="125">
        <v>2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60000</v>
      </c>
      <c r="CQ6" s="141">
        <v>47000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27</v>
      </c>
      <c r="L7" s="81">
        <v>20</v>
      </c>
      <c r="M7" s="81">
        <v>29</v>
      </c>
      <c r="N7" s="91">
        <v>8</v>
      </c>
      <c r="O7" s="92">
        <v>0</v>
      </c>
      <c r="P7" s="93">
        <f>N7+O7</f>
        <v>8</v>
      </c>
      <c r="Q7" s="82">
        <f>IFERROR(P7/M7,"-")</f>
        <v>0.27586206896552</v>
      </c>
      <c r="R7" s="81">
        <v>0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0.125</v>
      </c>
      <c r="X7" s="186">
        <v>3000</v>
      </c>
      <c r="Y7" s="187">
        <f>IFERROR(X7/P7,"-")</f>
        <v>375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0.375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0.375</v>
      </c>
      <c r="CH7" s="135">
        <v>1</v>
      </c>
      <c r="CI7" s="136">
        <f>IFERROR(CH7/CF7,"-")</f>
        <v>0.33333333333333</v>
      </c>
      <c r="CJ7" s="137">
        <v>3000</v>
      </c>
      <c r="CK7" s="138">
        <f>IFERROR(CJ7/CF7,"-")</f>
        <v>1000</v>
      </c>
      <c r="CL7" s="139">
        <v>1</v>
      </c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2.48</v>
      </c>
      <c r="B8" s="203" t="s">
        <v>70</v>
      </c>
      <c r="C8" s="203" t="s">
        <v>71</v>
      </c>
      <c r="D8" s="203" t="s">
        <v>63</v>
      </c>
      <c r="E8" s="203"/>
      <c r="F8" s="203" t="s">
        <v>64</v>
      </c>
      <c r="G8" s="203" t="s">
        <v>72</v>
      </c>
      <c r="H8" s="90" t="s">
        <v>66</v>
      </c>
      <c r="I8" s="90" t="s">
        <v>73</v>
      </c>
      <c r="J8" s="188">
        <v>75000</v>
      </c>
      <c r="K8" s="81">
        <v>17</v>
      </c>
      <c r="L8" s="81">
        <v>0</v>
      </c>
      <c r="M8" s="81">
        <v>73</v>
      </c>
      <c r="N8" s="91">
        <v>11</v>
      </c>
      <c r="O8" s="92">
        <v>0</v>
      </c>
      <c r="P8" s="93">
        <f>N8+O8</f>
        <v>11</v>
      </c>
      <c r="Q8" s="82">
        <f>IFERROR(P8/M8,"-")</f>
        <v>0.15068493150685</v>
      </c>
      <c r="R8" s="81">
        <v>2</v>
      </c>
      <c r="S8" s="81">
        <v>3</v>
      </c>
      <c r="T8" s="82">
        <f>IFERROR(S8/(O8+P8),"-")</f>
        <v>0.27272727272727</v>
      </c>
      <c r="U8" s="182">
        <f>IFERROR(J8/SUM(P8:P9),"-")</f>
        <v>2586.2068965517</v>
      </c>
      <c r="V8" s="84">
        <v>1</v>
      </c>
      <c r="W8" s="82">
        <f>IF(P8=0,"-",V8/P8)</f>
        <v>0.090909090909091</v>
      </c>
      <c r="X8" s="186">
        <v>11000</v>
      </c>
      <c r="Y8" s="187">
        <f>IFERROR(X8/P8,"-")</f>
        <v>1000</v>
      </c>
      <c r="Z8" s="187">
        <f>IFERROR(X8/V8,"-")</f>
        <v>11000</v>
      </c>
      <c r="AA8" s="188">
        <f>SUM(X8:X9)-SUM(J8:J9)</f>
        <v>111000</v>
      </c>
      <c r="AB8" s="85">
        <f>SUM(X8:X9)/SUM(J8:J9)</f>
        <v>2.48</v>
      </c>
      <c r="AC8" s="79"/>
      <c r="AD8" s="94">
        <v>1</v>
      </c>
      <c r="AE8" s="95">
        <f>IF(P8=0,"",IF(AD8=0,"",(AD8/P8)))</f>
        <v>0.090909090909091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0.36363636363636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750</v>
      </c>
      <c r="AS8" s="105">
        <v>1</v>
      </c>
      <c r="AT8" s="105"/>
      <c r="AU8" s="105"/>
      <c r="AV8" s="106">
        <v>1</v>
      </c>
      <c r="AW8" s="107">
        <f>IF(P8=0,"",IF(AV8=0,"",(AV8/P8)))</f>
        <v>0.090909090909091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0.090909090909091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0.27272727272727</v>
      </c>
      <c r="BP8" s="121">
        <v>1</v>
      </c>
      <c r="BQ8" s="122">
        <f>IFERROR(BP8/BN8,"-")</f>
        <v>0.33333333333333</v>
      </c>
      <c r="BR8" s="123">
        <v>5000</v>
      </c>
      <c r="BS8" s="124">
        <f>IFERROR(BR8/BN8,"-")</f>
        <v>1666.6666666667</v>
      </c>
      <c r="BT8" s="125">
        <v>1</v>
      </c>
      <c r="BU8" s="125"/>
      <c r="BV8" s="125"/>
      <c r="BW8" s="126">
        <v>1</v>
      </c>
      <c r="BX8" s="127">
        <f>IF(P8=0,"",IF(BW8=0,"",(BW8/P8)))</f>
        <v>0.090909090909091</v>
      </c>
      <c r="BY8" s="128">
        <v>1</v>
      </c>
      <c r="BZ8" s="129">
        <f>IFERROR(BY8/BW8,"-")</f>
        <v>1</v>
      </c>
      <c r="CA8" s="130">
        <v>35000</v>
      </c>
      <c r="CB8" s="131">
        <f>IFERROR(CA8/BW8,"-")</f>
        <v>35000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11000</v>
      </c>
      <c r="CQ8" s="141">
        <v>35000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64</v>
      </c>
      <c r="L9" s="81">
        <v>43</v>
      </c>
      <c r="M9" s="81">
        <v>26</v>
      </c>
      <c r="N9" s="91">
        <v>17</v>
      </c>
      <c r="O9" s="92">
        <v>1</v>
      </c>
      <c r="P9" s="93">
        <f>N9+O9</f>
        <v>18</v>
      </c>
      <c r="Q9" s="82">
        <f>IFERROR(P9/M9,"-")</f>
        <v>0.69230769230769</v>
      </c>
      <c r="R9" s="81">
        <v>0</v>
      </c>
      <c r="S9" s="81">
        <v>7</v>
      </c>
      <c r="T9" s="82">
        <f>IFERROR(S9/(O9+P9),"-")</f>
        <v>0.36842105263158</v>
      </c>
      <c r="U9" s="182"/>
      <c r="V9" s="84">
        <v>4</v>
      </c>
      <c r="W9" s="82">
        <f>IF(P9=0,"-",V9/P9)</f>
        <v>0.22222222222222</v>
      </c>
      <c r="X9" s="186">
        <v>175000</v>
      </c>
      <c r="Y9" s="187">
        <f>IFERROR(X9/P9,"-")</f>
        <v>9722.2222222222</v>
      </c>
      <c r="Z9" s="187">
        <f>IFERROR(X9/V9,"-")</f>
        <v>43750</v>
      </c>
      <c r="AA9" s="188"/>
      <c r="AB9" s="85"/>
      <c r="AC9" s="79"/>
      <c r="AD9" s="94">
        <v>2</v>
      </c>
      <c r="AE9" s="95">
        <f>IF(P9=0,"",IF(AD9=0,"",(AD9/P9)))</f>
        <v>0.11111111111111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</v>
      </c>
      <c r="AN9" s="101">
        <f>IF(P9=0,"",IF(AM9=0,"",(AM9/P9)))</f>
        <v>0.11111111111111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0.22222222222222</v>
      </c>
      <c r="BG9" s="112">
        <v>1</v>
      </c>
      <c r="BH9" s="114">
        <f>IFERROR(BG9/BE9,"-")</f>
        <v>0.25</v>
      </c>
      <c r="BI9" s="115">
        <v>10000</v>
      </c>
      <c r="BJ9" s="116">
        <f>IFERROR(BI9/BE9,"-")</f>
        <v>2500</v>
      </c>
      <c r="BK9" s="117"/>
      <c r="BL9" s="117">
        <v>1</v>
      </c>
      <c r="BM9" s="117"/>
      <c r="BN9" s="119">
        <v>7</v>
      </c>
      <c r="BO9" s="120">
        <f>IF(P9=0,"",IF(BN9=0,"",(BN9/P9)))</f>
        <v>0.38888888888889</v>
      </c>
      <c r="BP9" s="121">
        <v>3</v>
      </c>
      <c r="BQ9" s="122">
        <f>IFERROR(BP9/BN9,"-")</f>
        <v>0.42857142857143</v>
      </c>
      <c r="BR9" s="123">
        <v>136000</v>
      </c>
      <c r="BS9" s="124">
        <f>IFERROR(BR9/BN9,"-")</f>
        <v>19428.571428571</v>
      </c>
      <c r="BT9" s="125"/>
      <c r="BU9" s="125">
        <v>2</v>
      </c>
      <c r="BV9" s="125">
        <v>1</v>
      </c>
      <c r="BW9" s="126">
        <v>3</v>
      </c>
      <c r="BX9" s="127">
        <f>IF(P9=0,"",IF(BW9=0,"",(BW9/P9)))</f>
        <v>0.16666666666667</v>
      </c>
      <c r="BY9" s="128">
        <v>2</v>
      </c>
      <c r="BZ9" s="129">
        <f>IFERROR(BY9/BW9,"-")</f>
        <v>0.66666666666667</v>
      </c>
      <c r="CA9" s="130">
        <v>37000</v>
      </c>
      <c r="CB9" s="131">
        <f>IFERROR(CA9/BW9,"-")</f>
        <v>12333.333333333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175000</v>
      </c>
      <c r="CQ9" s="141">
        <v>120000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0.26666666666667</v>
      </c>
      <c r="B10" s="203" t="s">
        <v>75</v>
      </c>
      <c r="C10" s="203" t="s">
        <v>62</v>
      </c>
      <c r="D10" s="203" t="s">
        <v>76</v>
      </c>
      <c r="E10" s="203"/>
      <c r="F10" s="203" t="s">
        <v>64</v>
      </c>
      <c r="G10" s="203" t="s">
        <v>77</v>
      </c>
      <c r="H10" s="90" t="s">
        <v>78</v>
      </c>
      <c r="I10" s="90" t="s">
        <v>79</v>
      </c>
      <c r="J10" s="188">
        <v>75000</v>
      </c>
      <c r="K10" s="81">
        <v>10</v>
      </c>
      <c r="L10" s="81">
        <v>0</v>
      </c>
      <c r="M10" s="81">
        <v>47</v>
      </c>
      <c r="N10" s="91">
        <v>5</v>
      </c>
      <c r="O10" s="92">
        <v>1</v>
      </c>
      <c r="P10" s="93">
        <f>N10+O10</f>
        <v>6</v>
      </c>
      <c r="Q10" s="82">
        <f>IFERROR(P10/M10,"-")</f>
        <v>0.12765957446809</v>
      </c>
      <c r="R10" s="81">
        <v>0</v>
      </c>
      <c r="S10" s="81">
        <v>1</v>
      </c>
      <c r="T10" s="82">
        <f>IFERROR(S10/(O10+P10),"-")</f>
        <v>0.14285714285714</v>
      </c>
      <c r="U10" s="182">
        <f>IFERROR(J10/SUM(P10:P11),"-")</f>
        <v>4411.7647058824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-55000</v>
      </c>
      <c r="AB10" s="85">
        <f>SUM(X10:X11)/SUM(J10:J11)</f>
        <v>0.26666666666667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0.33333333333333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54</v>
      </c>
      <c r="L11" s="81">
        <v>36</v>
      </c>
      <c r="M11" s="81">
        <v>12</v>
      </c>
      <c r="N11" s="91">
        <v>11</v>
      </c>
      <c r="O11" s="92">
        <v>0</v>
      </c>
      <c r="P11" s="93">
        <f>N11+O11</f>
        <v>11</v>
      </c>
      <c r="Q11" s="82">
        <f>IFERROR(P11/M11,"-")</f>
        <v>0.91666666666667</v>
      </c>
      <c r="R11" s="81">
        <v>0</v>
      </c>
      <c r="S11" s="81">
        <v>2</v>
      </c>
      <c r="T11" s="82">
        <f>IFERROR(S11/(O11+P11),"-")</f>
        <v>0.18181818181818</v>
      </c>
      <c r="U11" s="182"/>
      <c r="V11" s="84">
        <v>1</v>
      </c>
      <c r="W11" s="82">
        <f>IF(P11=0,"-",V11/P11)</f>
        <v>0.090909090909091</v>
      </c>
      <c r="X11" s="186">
        <v>20000</v>
      </c>
      <c r="Y11" s="187">
        <f>IFERROR(X11/P11,"-")</f>
        <v>1818.1818181818</v>
      </c>
      <c r="Z11" s="187">
        <f>IFERROR(X11/V11,"-")</f>
        <v>20000</v>
      </c>
      <c r="AA11" s="188"/>
      <c r="AB11" s="85"/>
      <c r="AC11" s="79"/>
      <c r="AD11" s="94">
        <v>1</v>
      </c>
      <c r="AE11" s="95">
        <f>IF(P11=0,"",IF(AD11=0,"",(AD11/P11)))</f>
        <v>0.090909090909091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2</v>
      </c>
      <c r="AW11" s="107">
        <f>IF(P11=0,"",IF(AV11=0,"",(AV11/P11)))</f>
        <v>0.18181818181818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0.18181818181818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0.18181818181818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0.27272727272727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0.090909090909091</v>
      </c>
      <c r="CH11" s="135">
        <v>1</v>
      </c>
      <c r="CI11" s="136">
        <f>IFERROR(CH11/CF11,"-")</f>
        <v>1</v>
      </c>
      <c r="CJ11" s="137">
        <v>20000</v>
      </c>
      <c r="CK11" s="138">
        <f>IFERROR(CJ11/CF11,"-")</f>
        <v>20000</v>
      </c>
      <c r="CL11" s="139">
        <v>1</v>
      </c>
      <c r="CM11" s="139"/>
      <c r="CN11" s="139"/>
      <c r="CO11" s="140">
        <v>1</v>
      </c>
      <c r="CP11" s="141">
        <v>20000</v>
      </c>
      <c r="CQ11" s="141">
        <v>20000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1.9</v>
      </c>
      <c r="B12" s="203" t="s">
        <v>81</v>
      </c>
      <c r="C12" s="203" t="s">
        <v>82</v>
      </c>
      <c r="D12" s="203" t="s">
        <v>83</v>
      </c>
      <c r="E12" s="203"/>
      <c r="F12" s="203" t="s">
        <v>64</v>
      </c>
      <c r="G12" s="203" t="s">
        <v>84</v>
      </c>
      <c r="H12" s="90" t="s">
        <v>85</v>
      </c>
      <c r="I12" s="90" t="s">
        <v>86</v>
      </c>
      <c r="J12" s="188">
        <v>50000</v>
      </c>
      <c r="K12" s="81">
        <v>5</v>
      </c>
      <c r="L12" s="81">
        <v>0</v>
      </c>
      <c r="M12" s="81">
        <v>15</v>
      </c>
      <c r="N12" s="91">
        <v>5</v>
      </c>
      <c r="O12" s="92">
        <v>0</v>
      </c>
      <c r="P12" s="93">
        <f>N12+O12</f>
        <v>5</v>
      </c>
      <c r="Q12" s="82">
        <f>IFERROR(P12/M12,"-")</f>
        <v>0.33333333333333</v>
      </c>
      <c r="R12" s="81">
        <v>0</v>
      </c>
      <c r="S12" s="81">
        <v>3</v>
      </c>
      <c r="T12" s="82">
        <f>IFERROR(S12/(O12+P12),"-")</f>
        <v>0.6</v>
      </c>
      <c r="U12" s="182">
        <f>IFERROR(J12/SUM(P12:P13),"-")</f>
        <v>4166.6666666667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45000</v>
      </c>
      <c r="AB12" s="85">
        <f>SUM(X12:X13)/SUM(J12:J13)</f>
        <v>1.9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0.4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0.6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37</v>
      </c>
      <c r="L13" s="81">
        <v>19</v>
      </c>
      <c r="M13" s="81">
        <v>13</v>
      </c>
      <c r="N13" s="91">
        <v>7</v>
      </c>
      <c r="O13" s="92">
        <v>0</v>
      </c>
      <c r="P13" s="93">
        <f>N13+O13</f>
        <v>7</v>
      </c>
      <c r="Q13" s="82">
        <f>IFERROR(P13/M13,"-")</f>
        <v>0.53846153846154</v>
      </c>
      <c r="R13" s="81">
        <v>1</v>
      </c>
      <c r="S13" s="81">
        <v>2</v>
      </c>
      <c r="T13" s="82">
        <f>IFERROR(S13/(O13+P13),"-")</f>
        <v>0.28571428571429</v>
      </c>
      <c r="U13" s="182"/>
      <c r="V13" s="84">
        <v>3</v>
      </c>
      <c r="W13" s="82">
        <f>IF(P13=0,"-",V13/P13)</f>
        <v>0.42857142857143</v>
      </c>
      <c r="X13" s="186">
        <v>95000</v>
      </c>
      <c r="Y13" s="187">
        <f>IFERROR(X13/P13,"-")</f>
        <v>13571.428571429</v>
      </c>
      <c r="Z13" s="187">
        <f>IFERROR(X13/V13,"-")</f>
        <v>31666.666666667</v>
      </c>
      <c r="AA13" s="188"/>
      <c r="AB13" s="85"/>
      <c r="AC13" s="79"/>
      <c r="AD13" s="94">
        <v>1</v>
      </c>
      <c r="AE13" s="95">
        <f>IF(P13=0,"",IF(AD13=0,"",(AD13/P13)))</f>
        <v>0.14285714285714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0.28571428571429</v>
      </c>
      <c r="BP13" s="121">
        <v>2</v>
      </c>
      <c r="BQ13" s="122">
        <f>IFERROR(BP13/BN13,"-")</f>
        <v>1</v>
      </c>
      <c r="BR13" s="123">
        <v>45000</v>
      </c>
      <c r="BS13" s="124">
        <f>IFERROR(BR13/BN13,"-")</f>
        <v>22500</v>
      </c>
      <c r="BT13" s="125">
        <v>1</v>
      </c>
      <c r="BU13" s="125"/>
      <c r="BV13" s="125">
        <v>1</v>
      </c>
      <c r="BW13" s="126">
        <v>3</v>
      </c>
      <c r="BX13" s="127">
        <f>IF(P13=0,"",IF(BW13=0,"",(BW13/P13)))</f>
        <v>0.42857142857143</v>
      </c>
      <c r="BY13" s="128">
        <v>1</v>
      </c>
      <c r="BZ13" s="129">
        <f>IFERROR(BY13/BW13,"-")</f>
        <v>0.33333333333333</v>
      </c>
      <c r="CA13" s="130">
        <v>50000</v>
      </c>
      <c r="CB13" s="131">
        <f>IFERROR(CA13/BW13,"-")</f>
        <v>16666.666666667</v>
      </c>
      <c r="CC13" s="132"/>
      <c r="CD13" s="132"/>
      <c r="CE13" s="132">
        <v>1</v>
      </c>
      <c r="CF13" s="133">
        <v>1</v>
      </c>
      <c r="CG13" s="134">
        <f>IF(P13=0,"",IF(CF13=0,"",(CF13/P13)))</f>
        <v>0.14285714285714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3</v>
      </c>
      <c r="CP13" s="141">
        <v>95000</v>
      </c>
      <c r="CQ13" s="141">
        <v>50000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3.0533333333333</v>
      </c>
      <c r="B14" s="203" t="s">
        <v>88</v>
      </c>
      <c r="C14" s="203" t="s">
        <v>71</v>
      </c>
      <c r="D14" s="203" t="s">
        <v>89</v>
      </c>
      <c r="E14" s="203"/>
      <c r="F14" s="203" t="s">
        <v>64</v>
      </c>
      <c r="G14" s="203" t="s">
        <v>90</v>
      </c>
      <c r="H14" s="90" t="s">
        <v>66</v>
      </c>
      <c r="I14" s="90" t="s">
        <v>86</v>
      </c>
      <c r="J14" s="188">
        <v>75000</v>
      </c>
      <c r="K14" s="81">
        <v>17</v>
      </c>
      <c r="L14" s="81">
        <v>0</v>
      </c>
      <c r="M14" s="81">
        <v>42</v>
      </c>
      <c r="N14" s="91">
        <v>9</v>
      </c>
      <c r="O14" s="92">
        <v>0</v>
      </c>
      <c r="P14" s="93">
        <f>N14+O14</f>
        <v>9</v>
      </c>
      <c r="Q14" s="82">
        <f>IFERROR(P14/M14,"-")</f>
        <v>0.21428571428571</v>
      </c>
      <c r="R14" s="81">
        <v>0</v>
      </c>
      <c r="S14" s="81">
        <v>2</v>
      </c>
      <c r="T14" s="82">
        <f>IFERROR(S14/(O14+P14),"-")</f>
        <v>0.22222222222222</v>
      </c>
      <c r="U14" s="182">
        <f>IFERROR(J14/SUM(P14:P15),"-")</f>
        <v>2142.8571428571</v>
      </c>
      <c r="V14" s="84">
        <v>1</v>
      </c>
      <c r="W14" s="82">
        <f>IF(P14=0,"-",V14/P14)</f>
        <v>0.11111111111111</v>
      </c>
      <c r="X14" s="186">
        <v>5000</v>
      </c>
      <c r="Y14" s="187">
        <f>IFERROR(X14/P14,"-")</f>
        <v>555.55555555556</v>
      </c>
      <c r="Z14" s="187">
        <f>IFERROR(X14/V14,"-")</f>
        <v>5000</v>
      </c>
      <c r="AA14" s="188">
        <f>SUM(X14:X15)-SUM(J14:J15)</f>
        <v>154000</v>
      </c>
      <c r="AB14" s="85">
        <f>SUM(X14:X15)/SUM(J14:J15)</f>
        <v>3.0533333333333</v>
      </c>
      <c r="AC14" s="79"/>
      <c r="AD14" s="94">
        <v>1</v>
      </c>
      <c r="AE14" s="95">
        <f>IF(P14=0,"",IF(AD14=0,"",(AD14/P14)))</f>
        <v>0.11111111111111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3</v>
      </c>
      <c r="AN14" s="101">
        <f>IF(P14=0,"",IF(AM14=0,"",(AM14/P14)))</f>
        <v>0.33333333333333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0.11111111111111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0.11111111111111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0.33333333333333</v>
      </c>
      <c r="BP14" s="121">
        <v>1</v>
      </c>
      <c r="BQ14" s="122">
        <f>IFERROR(BP14/BN14,"-")</f>
        <v>0.33333333333333</v>
      </c>
      <c r="BR14" s="123">
        <v>5000</v>
      </c>
      <c r="BS14" s="124">
        <f>IFERROR(BR14/BN14,"-")</f>
        <v>1666.6666666667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137</v>
      </c>
      <c r="L15" s="81">
        <v>80</v>
      </c>
      <c r="M15" s="81">
        <v>27</v>
      </c>
      <c r="N15" s="91">
        <v>26</v>
      </c>
      <c r="O15" s="92">
        <v>0</v>
      </c>
      <c r="P15" s="93">
        <f>N15+O15</f>
        <v>26</v>
      </c>
      <c r="Q15" s="82">
        <f>IFERROR(P15/M15,"-")</f>
        <v>0.96296296296296</v>
      </c>
      <c r="R15" s="81">
        <v>2</v>
      </c>
      <c r="S15" s="81">
        <v>7</v>
      </c>
      <c r="T15" s="82">
        <f>IFERROR(S15/(O15+P15),"-")</f>
        <v>0.26923076923077</v>
      </c>
      <c r="U15" s="182"/>
      <c r="V15" s="84">
        <v>6</v>
      </c>
      <c r="W15" s="82">
        <f>IF(P15=0,"-",V15/P15)</f>
        <v>0.23076923076923</v>
      </c>
      <c r="X15" s="186">
        <v>224000</v>
      </c>
      <c r="Y15" s="187">
        <f>IFERROR(X15/P15,"-")</f>
        <v>8615.3846153846</v>
      </c>
      <c r="Z15" s="187">
        <f>IFERROR(X15/V15,"-")</f>
        <v>37333.333333333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0.038461538461538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</v>
      </c>
      <c r="AW15" s="107">
        <f>IF(P15=0,"",IF(AV15=0,"",(AV15/P15)))</f>
        <v>0.038461538461538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9</v>
      </c>
      <c r="BF15" s="113">
        <f>IF(P15=0,"",IF(BE15=0,"",(BE15/P15)))</f>
        <v>0.34615384615385</v>
      </c>
      <c r="BG15" s="112">
        <v>1</v>
      </c>
      <c r="BH15" s="114">
        <f>IFERROR(BG15/BE15,"-")</f>
        <v>0.11111111111111</v>
      </c>
      <c r="BI15" s="115">
        <v>5000</v>
      </c>
      <c r="BJ15" s="116">
        <f>IFERROR(BI15/BE15,"-")</f>
        <v>555.55555555556</v>
      </c>
      <c r="BK15" s="117">
        <v>1</v>
      </c>
      <c r="BL15" s="117"/>
      <c r="BM15" s="117"/>
      <c r="BN15" s="119">
        <v>7</v>
      </c>
      <c r="BO15" s="120">
        <f>IF(P15=0,"",IF(BN15=0,"",(BN15/P15)))</f>
        <v>0.26923076923077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6</v>
      </c>
      <c r="BX15" s="127">
        <f>IF(P15=0,"",IF(BW15=0,"",(BW15/P15)))</f>
        <v>0.23076923076923</v>
      </c>
      <c r="BY15" s="128">
        <v>4</v>
      </c>
      <c r="BZ15" s="129">
        <f>IFERROR(BY15/BW15,"-")</f>
        <v>0.66666666666667</v>
      </c>
      <c r="CA15" s="130">
        <v>144000</v>
      </c>
      <c r="CB15" s="131">
        <f>IFERROR(CA15/BW15,"-")</f>
        <v>24000</v>
      </c>
      <c r="CC15" s="132"/>
      <c r="CD15" s="132"/>
      <c r="CE15" s="132">
        <v>4</v>
      </c>
      <c r="CF15" s="133">
        <v>2</v>
      </c>
      <c r="CG15" s="134">
        <f>IF(P15=0,"",IF(CF15=0,"",(CF15/P15)))</f>
        <v>0.076923076923077</v>
      </c>
      <c r="CH15" s="135">
        <v>1</v>
      </c>
      <c r="CI15" s="136">
        <f>IFERROR(CH15/CF15,"-")</f>
        <v>0.5</v>
      </c>
      <c r="CJ15" s="137">
        <v>75000</v>
      </c>
      <c r="CK15" s="138">
        <f>IFERROR(CJ15/CF15,"-")</f>
        <v>37500</v>
      </c>
      <c r="CL15" s="139"/>
      <c r="CM15" s="139"/>
      <c r="CN15" s="139">
        <v>1</v>
      </c>
      <c r="CO15" s="140">
        <v>6</v>
      </c>
      <c r="CP15" s="141">
        <v>224000</v>
      </c>
      <c r="CQ15" s="141">
        <v>75000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3.7666666666667</v>
      </c>
      <c r="B16" s="203" t="s">
        <v>92</v>
      </c>
      <c r="C16" s="203" t="s">
        <v>93</v>
      </c>
      <c r="D16" s="203" t="s">
        <v>94</v>
      </c>
      <c r="E16" s="203"/>
      <c r="F16" s="203" t="s">
        <v>64</v>
      </c>
      <c r="G16" s="203" t="s">
        <v>95</v>
      </c>
      <c r="H16" s="90" t="s">
        <v>96</v>
      </c>
      <c r="I16" s="90" t="s">
        <v>97</v>
      </c>
      <c r="J16" s="188">
        <v>75000</v>
      </c>
      <c r="K16" s="81">
        <v>61</v>
      </c>
      <c r="L16" s="81">
        <v>0</v>
      </c>
      <c r="M16" s="81">
        <v>509</v>
      </c>
      <c r="N16" s="91">
        <v>21</v>
      </c>
      <c r="O16" s="92">
        <v>1</v>
      </c>
      <c r="P16" s="93">
        <f>N16+O16</f>
        <v>22</v>
      </c>
      <c r="Q16" s="82">
        <f>IFERROR(P16/M16,"-")</f>
        <v>0.043222003929273</v>
      </c>
      <c r="R16" s="81">
        <v>2</v>
      </c>
      <c r="S16" s="81">
        <v>3</v>
      </c>
      <c r="T16" s="82">
        <f>IFERROR(S16/(O16+P16),"-")</f>
        <v>0.1304347826087</v>
      </c>
      <c r="U16" s="182">
        <f>IFERROR(J16/SUM(P16:P17),"-")</f>
        <v>1171.875</v>
      </c>
      <c r="V16" s="84">
        <v>4</v>
      </c>
      <c r="W16" s="82">
        <f>IF(P16=0,"-",V16/P16)</f>
        <v>0.18181818181818</v>
      </c>
      <c r="X16" s="186">
        <v>256500</v>
      </c>
      <c r="Y16" s="187">
        <f>IFERROR(X16/P16,"-")</f>
        <v>11659.090909091</v>
      </c>
      <c r="Z16" s="187">
        <f>IFERROR(X16/V16,"-")</f>
        <v>64125</v>
      </c>
      <c r="AA16" s="188">
        <f>SUM(X16:X17)-SUM(J16:J17)</f>
        <v>207500</v>
      </c>
      <c r="AB16" s="85">
        <f>SUM(X16:X17)/SUM(J16:J17)</f>
        <v>3.7666666666667</v>
      </c>
      <c r="AC16" s="79"/>
      <c r="AD16" s="94">
        <v>2</v>
      </c>
      <c r="AE16" s="95">
        <f>IF(P16=0,"",IF(AD16=0,"",(AD16/P16)))</f>
        <v>0.090909090909091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5</v>
      </c>
      <c r="AN16" s="101">
        <f>IF(P16=0,"",IF(AM16=0,"",(AM16/P16)))</f>
        <v>0.22727272727273</v>
      </c>
      <c r="AO16" s="100">
        <v>1</v>
      </c>
      <c r="AP16" s="102">
        <f>IFERROR(AP16/AM16,"-")</f>
        <v>0</v>
      </c>
      <c r="AQ16" s="103">
        <v>6000</v>
      </c>
      <c r="AR16" s="104">
        <f>IFERROR(AQ16/AM16,"-")</f>
        <v>1200</v>
      </c>
      <c r="AS16" s="105"/>
      <c r="AT16" s="105">
        <v>1</v>
      </c>
      <c r="AU16" s="105"/>
      <c r="AV16" s="106">
        <v>1</v>
      </c>
      <c r="AW16" s="107">
        <f>IF(P16=0,"",IF(AV16=0,"",(AV16/P16)))</f>
        <v>0.045454545454545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6</v>
      </c>
      <c r="BF16" s="113">
        <f>IF(P16=0,"",IF(BE16=0,"",(BE16/P16)))</f>
        <v>0.27272727272727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4</v>
      </c>
      <c r="BO16" s="120">
        <f>IF(P16=0,"",IF(BN16=0,"",(BN16/P16)))</f>
        <v>0.18181818181818</v>
      </c>
      <c r="BP16" s="121">
        <v>1</v>
      </c>
      <c r="BQ16" s="122">
        <f>IFERROR(BP16/BN16,"-")</f>
        <v>0.25</v>
      </c>
      <c r="BR16" s="123">
        <v>73500</v>
      </c>
      <c r="BS16" s="124">
        <f>IFERROR(BR16/BN16,"-")</f>
        <v>18375</v>
      </c>
      <c r="BT16" s="125"/>
      <c r="BU16" s="125"/>
      <c r="BV16" s="125">
        <v>1</v>
      </c>
      <c r="BW16" s="126">
        <v>3</v>
      </c>
      <c r="BX16" s="127">
        <f>IF(P16=0,"",IF(BW16=0,"",(BW16/P16)))</f>
        <v>0.13636363636364</v>
      </c>
      <c r="BY16" s="128">
        <v>2</v>
      </c>
      <c r="BZ16" s="129">
        <f>IFERROR(BY16/BW16,"-")</f>
        <v>0.66666666666667</v>
      </c>
      <c r="CA16" s="130">
        <v>177000</v>
      </c>
      <c r="CB16" s="131">
        <f>IFERROR(CA16/BW16,"-")</f>
        <v>59000</v>
      </c>
      <c r="CC16" s="132"/>
      <c r="CD16" s="132">
        <v>1</v>
      </c>
      <c r="CE16" s="132">
        <v>1</v>
      </c>
      <c r="CF16" s="133">
        <v>1</v>
      </c>
      <c r="CG16" s="134">
        <f>IF(P16=0,"",IF(CF16=0,"",(CF16/P16)))</f>
        <v>0.045454545454545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4</v>
      </c>
      <c r="CP16" s="141">
        <v>256500</v>
      </c>
      <c r="CQ16" s="141">
        <v>162000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98</v>
      </c>
      <c r="C17" s="203"/>
      <c r="D17" s="203"/>
      <c r="E17" s="203"/>
      <c r="F17" s="203" t="s">
        <v>69</v>
      </c>
      <c r="G17" s="203"/>
      <c r="H17" s="90"/>
      <c r="I17" s="90"/>
      <c r="J17" s="188"/>
      <c r="K17" s="81">
        <v>122</v>
      </c>
      <c r="L17" s="81">
        <v>88</v>
      </c>
      <c r="M17" s="81">
        <v>54</v>
      </c>
      <c r="N17" s="91">
        <v>42</v>
      </c>
      <c r="O17" s="92">
        <v>0</v>
      </c>
      <c r="P17" s="93">
        <f>N17+O17</f>
        <v>42</v>
      </c>
      <c r="Q17" s="82">
        <f>IFERROR(P17/M17,"-")</f>
        <v>0.77777777777778</v>
      </c>
      <c r="R17" s="81">
        <v>3</v>
      </c>
      <c r="S17" s="81">
        <v>7</v>
      </c>
      <c r="T17" s="82">
        <f>IFERROR(S17/(O17+P17),"-")</f>
        <v>0.16666666666667</v>
      </c>
      <c r="U17" s="182"/>
      <c r="V17" s="84">
        <v>4</v>
      </c>
      <c r="W17" s="82">
        <f>IF(P17=0,"-",V17/P17)</f>
        <v>0.095238095238095</v>
      </c>
      <c r="X17" s="186">
        <v>26000</v>
      </c>
      <c r="Y17" s="187">
        <f>IFERROR(X17/P17,"-")</f>
        <v>619.04761904762</v>
      </c>
      <c r="Z17" s="187">
        <f>IFERROR(X17/V17,"-")</f>
        <v>6500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7</v>
      </c>
      <c r="AN17" s="101">
        <f>IF(P17=0,"",IF(AM17=0,"",(AM17/P17)))</f>
        <v>0.16666666666667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0.023809523809524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6</v>
      </c>
      <c r="BF17" s="113">
        <f>IF(P17=0,"",IF(BE17=0,"",(BE17/P17)))</f>
        <v>0.14285714285714</v>
      </c>
      <c r="BG17" s="112">
        <v>1</v>
      </c>
      <c r="BH17" s="114">
        <f>IFERROR(BG17/BE17,"-")</f>
        <v>0.16666666666667</v>
      </c>
      <c r="BI17" s="115">
        <v>3000</v>
      </c>
      <c r="BJ17" s="116">
        <f>IFERROR(BI17/BE17,"-")</f>
        <v>500</v>
      </c>
      <c r="BK17" s="117">
        <v>1</v>
      </c>
      <c r="BL17" s="117"/>
      <c r="BM17" s="117"/>
      <c r="BN17" s="119">
        <v>17</v>
      </c>
      <c r="BO17" s="120">
        <f>IF(P17=0,"",IF(BN17=0,"",(BN17/P17)))</f>
        <v>0.4047619047619</v>
      </c>
      <c r="BP17" s="121">
        <v>2</v>
      </c>
      <c r="BQ17" s="122">
        <f>IFERROR(BP17/BN17,"-")</f>
        <v>0.11764705882353</v>
      </c>
      <c r="BR17" s="123">
        <v>18000</v>
      </c>
      <c r="BS17" s="124">
        <f>IFERROR(BR17/BN17,"-")</f>
        <v>1058.8235294118</v>
      </c>
      <c r="BT17" s="125"/>
      <c r="BU17" s="125">
        <v>1</v>
      </c>
      <c r="BV17" s="125">
        <v>1</v>
      </c>
      <c r="BW17" s="126">
        <v>10</v>
      </c>
      <c r="BX17" s="127">
        <f>IF(P17=0,"",IF(BW17=0,"",(BW17/P17)))</f>
        <v>0.23809523809524</v>
      </c>
      <c r="BY17" s="128">
        <v>2</v>
      </c>
      <c r="BZ17" s="129">
        <f>IFERROR(BY17/BW17,"-")</f>
        <v>0.2</v>
      </c>
      <c r="CA17" s="130">
        <v>8000</v>
      </c>
      <c r="CB17" s="131">
        <f>IFERROR(CA17/BW17,"-")</f>
        <v>800</v>
      </c>
      <c r="CC17" s="132">
        <v>1</v>
      </c>
      <c r="CD17" s="132">
        <v>1</v>
      </c>
      <c r="CE17" s="132"/>
      <c r="CF17" s="133">
        <v>1</v>
      </c>
      <c r="CG17" s="134">
        <f>IF(P17=0,"",IF(CF17=0,"",(CF17/P17)))</f>
        <v>0.023809523809524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4</v>
      </c>
      <c r="CP17" s="141">
        <v>26000</v>
      </c>
      <c r="CQ17" s="141">
        <v>12000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0.184</v>
      </c>
      <c r="B18" s="203" t="s">
        <v>99</v>
      </c>
      <c r="C18" s="203" t="s">
        <v>100</v>
      </c>
      <c r="D18" s="203" t="s">
        <v>89</v>
      </c>
      <c r="E18" s="203"/>
      <c r="F18" s="203" t="s">
        <v>64</v>
      </c>
      <c r="G18" s="203" t="s">
        <v>101</v>
      </c>
      <c r="H18" s="90" t="s">
        <v>66</v>
      </c>
      <c r="I18" s="90" t="s">
        <v>102</v>
      </c>
      <c r="J18" s="188">
        <v>125000</v>
      </c>
      <c r="K18" s="81">
        <v>10</v>
      </c>
      <c r="L18" s="81">
        <v>0</v>
      </c>
      <c r="M18" s="81">
        <v>19</v>
      </c>
      <c r="N18" s="91">
        <v>4</v>
      </c>
      <c r="O18" s="92">
        <v>0</v>
      </c>
      <c r="P18" s="93">
        <f>N18+O18</f>
        <v>4</v>
      </c>
      <c r="Q18" s="82">
        <f>IFERROR(P18/M18,"-")</f>
        <v>0.21052631578947</v>
      </c>
      <c r="R18" s="81">
        <v>0</v>
      </c>
      <c r="S18" s="81">
        <v>1</v>
      </c>
      <c r="T18" s="82">
        <f>IFERROR(S18/(O18+P18),"-")</f>
        <v>0.25</v>
      </c>
      <c r="U18" s="182">
        <f>IFERROR(J18/SUM(P18:P19),"-")</f>
        <v>5952.380952381</v>
      </c>
      <c r="V18" s="84">
        <v>1</v>
      </c>
      <c r="W18" s="82">
        <f>IF(P18=0,"-",V18/P18)</f>
        <v>0.25</v>
      </c>
      <c r="X18" s="186">
        <v>8000</v>
      </c>
      <c r="Y18" s="187">
        <f>IFERROR(X18/P18,"-")</f>
        <v>2000</v>
      </c>
      <c r="Z18" s="187">
        <f>IFERROR(X18/V18,"-")</f>
        <v>8000</v>
      </c>
      <c r="AA18" s="188">
        <f>SUM(X18:X19)-SUM(J18:J19)</f>
        <v>-102000</v>
      </c>
      <c r="AB18" s="85">
        <f>SUM(X18:X19)/SUM(J18:J19)</f>
        <v>0.184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0.25</v>
      </c>
      <c r="BY18" s="128">
        <v>1</v>
      </c>
      <c r="BZ18" s="129">
        <f>IFERROR(BY18/BW18,"-")</f>
        <v>1</v>
      </c>
      <c r="CA18" s="130">
        <v>8000</v>
      </c>
      <c r="CB18" s="131">
        <f>IFERROR(CA18/BW18,"-")</f>
        <v>8000</v>
      </c>
      <c r="CC18" s="132"/>
      <c r="CD18" s="132">
        <v>1</v>
      </c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8000</v>
      </c>
      <c r="CQ18" s="141">
        <v>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103</v>
      </c>
      <c r="C19" s="203"/>
      <c r="D19" s="203"/>
      <c r="E19" s="203"/>
      <c r="F19" s="203" t="s">
        <v>69</v>
      </c>
      <c r="G19" s="203"/>
      <c r="H19" s="90"/>
      <c r="I19" s="90"/>
      <c r="J19" s="188"/>
      <c r="K19" s="81">
        <v>99</v>
      </c>
      <c r="L19" s="81">
        <v>43</v>
      </c>
      <c r="M19" s="81">
        <v>20</v>
      </c>
      <c r="N19" s="91">
        <v>17</v>
      </c>
      <c r="O19" s="92">
        <v>0</v>
      </c>
      <c r="P19" s="93">
        <f>N19+O19</f>
        <v>17</v>
      </c>
      <c r="Q19" s="82">
        <f>IFERROR(P19/M19,"-")</f>
        <v>0.85</v>
      </c>
      <c r="R19" s="81">
        <v>3</v>
      </c>
      <c r="S19" s="81">
        <v>3</v>
      </c>
      <c r="T19" s="82">
        <f>IFERROR(S19/(O19+P19),"-")</f>
        <v>0.17647058823529</v>
      </c>
      <c r="U19" s="182"/>
      <c r="V19" s="84">
        <v>2</v>
      </c>
      <c r="W19" s="82">
        <f>IF(P19=0,"-",V19/P19)</f>
        <v>0.11764705882353</v>
      </c>
      <c r="X19" s="186">
        <v>15000</v>
      </c>
      <c r="Y19" s="187">
        <f>IFERROR(X19/P19,"-")</f>
        <v>882.35294117647</v>
      </c>
      <c r="Z19" s="187">
        <f>IFERROR(X19/V19,"-")</f>
        <v>7500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0.058823529411765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0.058823529411765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4</v>
      </c>
      <c r="BF19" s="113">
        <f>IF(P19=0,"",IF(BE19=0,"",(BE19/P19)))</f>
        <v>0.23529411764706</v>
      </c>
      <c r="BG19" s="112">
        <v>1</v>
      </c>
      <c r="BH19" s="114">
        <f>IFERROR(BG19/BE19,"-")</f>
        <v>0.25</v>
      </c>
      <c r="BI19" s="115">
        <v>10000</v>
      </c>
      <c r="BJ19" s="116">
        <f>IFERROR(BI19/BE19,"-")</f>
        <v>2500</v>
      </c>
      <c r="BK19" s="117">
        <v>1</v>
      </c>
      <c r="BL19" s="117"/>
      <c r="BM19" s="117"/>
      <c r="BN19" s="119">
        <v>6</v>
      </c>
      <c r="BO19" s="120">
        <f>IF(P19=0,"",IF(BN19=0,"",(BN19/P19)))</f>
        <v>0.35294117647059</v>
      </c>
      <c r="BP19" s="121">
        <v>1</v>
      </c>
      <c r="BQ19" s="122">
        <f>IFERROR(BP19/BN19,"-")</f>
        <v>0.16666666666667</v>
      </c>
      <c r="BR19" s="123">
        <v>5000</v>
      </c>
      <c r="BS19" s="124">
        <f>IFERROR(BR19/BN19,"-")</f>
        <v>833.33333333333</v>
      </c>
      <c r="BT19" s="125">
        <v>1</v>
      </c>
      <c r="BU19" s="125"/>
      <c r="BV19" s="125"/>
      <c r="BW19" s="126">
        <v>3</v>
      </c>
      <c r="BX19" s="127">
        <f>IF(P19=0,"",IF(BW19=0,"",(BW19/P19)))</f>
        <v>0.17647058823529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2</v>
      </c>
      <c r="CG19" s="134">
        <f>IF(P19=0,"",IF(CF19=0,"",(CF19/P19)))</f>
        <v>0.11764705882353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2</v>
      </c>
      <c r="CP19" s="141">
        <v>15000</v>
      </c>
      <c r="CQ19" s="141">
        <v>10000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30"/>
      <c r="B20" s="87"/>
      <c r="C20" s="88"/>
      <c r="D20" s="88"/>
      <c r="E20" s="88"/>
      <c r="F20" s="89"/>
      <c r="G20" s="90"/>
      <c r="H20" s="90"/>
      <c r="I20" s="90"/>
      <c r="J20" s="192"/>
      <c r="K20" s="34"/>
      <c r="L20" s="34"/>
      <c r="M20" s="31"/>
      <c r="N20" s="23"/>
      <c r="O20" s="23"/>
      <c r="P20" s="23"/>
      <c r="Q20" s="33"/>
      <c r="R20" s="32"/>
      <c r="S20" s="23"/>
      <c r="T20" s="32"/>
      <c r="U20" s="183"/>
      <c r="V20" s="25"/>
      <c r="W20" s="25"/>
      <c r="X20" s="189"/>
      <c r="Y20" s="189"/>
      <c r="Z20" s="189"/>
      <c r="AA20" s="189"/>
      <c r="AB20" s="33"/>
      <c r="AC20" s="59"/>
      <c r="AD20" s="63"/>
      <c r="AE20" s="64"/>
      <c r="AF20" s="63"/>
      <c r="AG20" s="67"/>
      <c r="AH20" s="68"/>
      <c r="AI20" s="69"/>
      <c r="AJ20" s="70"/>
      <c r="AK20" s="70"/>
      <c r="AL20" s="70"/>
      <c r="AM20" s="63"/>
      <c r="AN20" s="64"/>
      <c r="AO20" s="63"/>
      <c r="AP20" s="67"/>
      <c r="AQ20" s="68"/>
      <c r="AR20" s="69"/>
      <c r="AS20" s="70"/>
      <c r="AT20" s="70"/>
      <c r="AU20" s="70"/>
      <c r="AV20" s="63"/>
      <c r="AW20" s="64"/>
      <c r="AX20" s="63"/>
      <c r="AY20" s="67"/>
      <c r="AZ20" s="68"/>
      <c r="BA20" s="69"/>
      <c r="BB20" s="70"/>
      <c r="BC20" s="70"/>
      <c r="BD20" s="70"/>
      <c r="BE20" s="63"/>
      <c r="BF20" s="64"/>
      <c r="BG20" s="63"/>
      <c r="BH20" s="67"/>
      <c r="BI20" s="68"/>
      <c r="BJ20" s="69"/>
      <c r="BK20" s="70"/>
      <c r="BL20" s="70"/>
      <c r="BM20" s="70"/>
      <c r="BN20" s="65"/>
      <c r="BO20" s="66"/>
      <c r="BP20" s="63"/>
      <c r="BQ20" s="67"/>
      <c r="BR20" s="68"/>
      <c r="BS20" s="69"/>
      <c r="BT20" s="70"/>
      <c r="BU20" s="70"/>
      <c r="BV20" s="70"/>
      <c r="BW20" s="65"/>
      <c r="BX20" s="66"/>
      <c r="BY20" s="63"/>
      <c r="BZ20" s="67"/>
      <c r="CA20" s="68"/>
      <c r="CB20" s="69"/>
      <c r="CC20" s="70"/>
      <c r="CD20" s="70"/>
      <c r="CE20" s="70"/>
      <c r="CF20" s="65"/>
      <c r="CG20" s="66"/>
      <c r="CH20" s="63"/>
      <c r="CI20" s="67"/>
      <c r="CJ20" s="68"/>
      <c r="CK20" s="69"/>
      <c r="CL20" s="70"/>
      <c r="CM20" s="70"/>
      <c r="CN20" s="70"/>
      <c r="CO20" s="71"/>
      <c r="CP20" s="68"/>
      <c r="CQ20" s="68"/>
      <c r="CR20" s="68"/>
      <c r="CS20" s="72"/>
    </row>
    <row r="21" spans="1:98">
      <c r="A21" s="30"/>
      <c r="B21" s="37"/>
      <c r="C21" s="21"/>
      <c r="D21" s="21"/>
      <c r="E21" s="21"/>
      <c r="F21" s="22"/>
      <c r="G21" s="36"/>
      <c r="H21" s="36"/>
      <c r="I21" s="75"/>
      <c r="J21" s="193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61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19">
        <f>AB22</f>
        <v>1.6638888888889</v>
      </c>
      <c r="B22" s="39"/>
      <c r="C22" s="39"/>
      <c r="D22" s="39"/>
      <c r="E22" s="39"/>
      <c r="F22" s="39"/>
      <c r="G22" s="40" t="s">
        <v>104</v>
      </c>
      <c r="H22" s="40"/>
      <c r="I22" s="40"/>
      <c r="J22" s="190">
        <f>SUM(J6:J21)</f>
        <v>540000</v>
      </c>
      <c r="K22" s="41">
        <f>SUM(K6:K21)</f>
        <v>667</v>
      </c>
      <c r="L22" s="41">
        <f>SUM(L6:L21)</f>
        <v>329</v>
      </c>
      <c r="M22" s="41">
        <f>SUM(M6:M21)</f>
        <v>915</v>
      </c>
      <c r="N22" s="41">
        <f>SUM(N6:N21)</f>
        <v>185</v>
      </c>
      <c r="O22" s="41">
        <f>SUM(O6:O21)</f>
        <v>3</v>
      </c>
      <c r="P22" s="41">
        <f>SUM(P6:P21)</f>
        <v>188</v>
      </c>
      <c r="Q22" s="42">
        <f>IFERROR(P22/M22,"-")</f>
        <v>0.20546448087432</v>
      </c>
      <c r="R22" s="78">
        <f>SUM(R6:R21)</f>
        <v>13</v>
      </c>
      <c r="S22" s="78">
        <f>SUM(S6:S21)</f>
        <v>41</v>
      </c>
      <c r="T22" s="42">
        <f>IFERROR(R22/P22,"-")</f>
        <v>0.069148936170213</v>
      </c>
      <c r="U22" s="184">
        <f>IFERROR(J22/P22,"-")</f>
        <v>2872.3404255319</v>
      </c>
      <c r="V22" s="44">
        <f>SUM(V6:V21)</f>
        <v>30</v>
      </c>
      <c r="W22" s="42">
        <f>IFERROR(V22/P22,"-")</f>
        <v>0.15957446808511</v>
      </c>
      <c r="X22" s="190">
        <f>SUM(X6:X21)</f>
        <v>898500</v>
      </c>
      <c r="Y22" s="190">
        <f>IFERROR(X22/P22,"-")</f>
        <v>4779.2553191489</v>
      </c>
      <c r="Z22" s="190">
        <f>IFERROR(X22/V22,"-")</f>
        <v>29950</v>
      </c>
      <c r="AA22" s="190">
        <f>X22-J22</f>
        <v>358500</v>
      </c>
      <c r="AB22" s="47">
        <f>X22/J22</f>
        <v>1.6638888888889</v>
      </c>
      <c r="AC22" s="60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105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0.25405405405405</v>
      </c>
      <c r="B6" s="203" t="s">
        <v>106</v>
      </c>
      <c r="C6" s="203" t="s">
        <v>107</v>
      </c>
      <c r="D6" s="203" t="s">
        <v>108</v>
      </c>
      <c r="E6" s="203"/>
      <c r="F6" s="203" t="s">
        <v>64</v>
      </c>
      <c r="G6" s="203" t="s">
        <v>109</v>
      </c>
      <c r="H6" s="90" t="s">
        <v>110</v>
      </c>
      <c r="I6" s="90" t="s">
        <v>73</v>
      </c>
      <c r="J6" s="188">
        <v>185000</v>
      </c>
      <c r="K6" s="81">
        <v>56</v>
      </c>
      <c r="L6" s="81">
        <v>0</v>
      </c>
      <c r="M6" s="81">
        <v>282</v>
      </c>
      <c r="N6" s="91">
        <v>19</v>
      </c>
      <c r="O6" s="92">
        <v>3</v>
      </c>
      <c r="P6" s="93">
        <f>N6+O6</f>
        <v>22</v>
      </c>
      <c r="Q6" s="82">
        <f>IFERROR(P6/M6,"-")</f>
        <v>0.078014184397163</v>
      </c>
      <c r="R6" s="81">
        <v>1</v>
      </c>
      <c r="S6" s="81">
        <v>6</v>
      </c>
      <c r="T6" s="82">
        <f>IFERROR(S6/(O6+P6),"-")</f>
        <v>0.24</v>
      </c>
      <c r="U6" s="182">
        <f>IFERROR(J6/SUM(P6:P7),"-")</f>
        <v>1330.9352517986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-138000</v>
      </c>
      <c r="AB6" s="85">
        <f>SUM(X6:X7)/SUM(J6:J7)</f>
        <v>0.25405405405405</v>
      </c>
      <c r="AC6" s="79"/>
      <c r="AD6" s="94">
        <v>4</v>
      </c>
      <c r="AE6" s="95">
        <f>IF(P6=0,"",IF(AD6=0,"",(AD6/P6)))</f>
        <v>0.18181818181818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0.22727272727273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0.27272727272727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0.13636363636364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0.045454545454545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0.045454545454545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111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515</v>
      </c>
      <c r="L7" s="81">
        <v>315</v>
      </c>
      <c r="M7" s="81">
        <v>221</v>
      </c>
      <c r="N7" s="91">
        <v>116</v>
      </c>
      <c r="O7" s="92">
        <v>1</v>
      </c>
      <c r="P7" s="93">
        <f>N7+O7</f>
        <v>117</v>
      </c>
      <c r="Q7" s="82">
        <f>IFERROR(P7/M7,"-")</f>
        <v>0.52941176470588</v>
      </c>
      <c r="R7" s="81">
        <v>3</v>
      </c>
      <c r="S7" s="81">
        <v>19</v>
      </c>
      <c r="T7" s="82">
        <f>IFERROR(S7/(O7+P7),"-")</f>
        <v>0.16101694915254</v>
      </c>
      <c r="U7" s="182"/>
      <c r="V7" s="84">
        <v>5</v>
      </c>
      <c r="W7" s="82">
        <f>IF(P7=0,"-",V7/P7)</f>
        <v>0.042735042735043</v>
      </c>
      <c r="X7" s="186">
        <v>47000</v>
      </c>
      <c r="Y7" s="187">
        <f>IFERROR(X7/P7,"-")</f>
        <v>401.7094017094</v>
      </c>
      <c r="Z7" s="187">
        <f>IFERROR(X7/V7,"-")</f>
        <v>9400</v>
      </c>
      <c r="AA7" s="188"/>
      <c r="AB7" s="85"/>
      <c r="AC7" s="79"/>
      <c r="AD7" s="94">
        <v>10</v>
      </c>
      <c r="AE7" s="95">
        <f>IF(P7=0,"",IF(AD7=0,"",(AD7/P7)))</f>
        <v>0.085470085470085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23</v>
      </c>
      <c r="AN7" s="101">
        <f>IF(P7=0,"",IF(AM7=0,"",(AM7/P7)))</f>
        <v>0.1965811965812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16</v>
      </c>
      <c r="AW7" s="107">
        <f>IF(P7=0,"",IF(AV7=0,"",(AV7/P7)))</f>
        <v>0.13675213675214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27</v>
      </c>
      <c r="BF7" s="113">
        <f>IF(P7=0,"",IF(BE7=0,"",(BE7/P7)))</f>
        <v>0.23076923076923</v>
      </c>
      <c r="BG7" s="112">
        <v>1</v>
      </c>
      <c r="BH7" s="114">
        <f>IFERROR(BG7/BE7,"-")</f>
        <v>0.037037037037037</v>
      </c>
      <c r="BI7" s="115">
        <v>3000</v>
      </c>
      <c r="BJ7" s="116">
        <f>IFERROR(BI7/BE7,"-")</f>
        <v>111.11111111111</v>
      </c>
      <c r="BK7" s="117">
        <v>1</v>
      </c>
      <c r="BL7" s="117"/>
      <c r="BM7" s="117"/>
      <c r="BN7" s="119">
        <v>26</v>
      </c>
      <c r="BO7" s="120">
        <f>IF(P7=0,"",IF(BN7=0,"",(BN7/P7)))</f>
        <v>0.22222222222222</v>
      </c>
      <c r="BP7" s="121">
        <v>4</v>
      </c>
      <c r="BQ7" s="122">
        <f>IFERROR(BP7/BN7,"-")</f>
        <v>0.15384615384615</v>
      </c>
      <c r="BR7" s="123">
        <v>13000</v>
      </c>
      <c r="BS7" s="124">
        <f>IFERROR(BR7/BN7,"-")</f>
        <v>500</v>
      </c>
      <c r="BT7" s="125">
        <v>4</v>
      </c>
      <c r="BU7" s="125"/>
      <c r="BV7" s="125"/>
      <c r="BW7" s="126">
        <v>11</v>
      </c>
      <c r="BX7" s="127">
        <f>IF(P7=0,"",IF(BW7=0,"",(BW7/P7)))</f>
        <v>0.094017094017094</v>
      </c>
      <c r="BY7" s="128">
        <v>1</v>
      </c>
      <c r="BZ7" s="129">
        <f>IFERROR(BY7/BW7,"-")</f>
        <v>0.090909090909091</v>
      </c>
      <c r="CA7" s="130">
        <v>31000</v>
      </c>
      <c r="CB7" s="131">
        <f>IFERROR(CA7/BW7,"-")</f>
        <v>2818.1818181818</v>
      </c>
      <c r="CC7" s="132"/>
      <c r="CD7" s="132"/>
      <c r="CE7" s="132">
        <v>1</v>
      </c>
      <c r="CF7" s="133">
        <v>4</v>
      </c>
      <c r="CG7" s="134">
        <f>IF(P7=0,"",IF(CF7=0,"",(CF7/P7)))</f>
        <v>0.034188034188034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47000</v>
      </c>
      <c r="CQ7" s="141">
        <v>31000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0.25405405405405</v>
      </c>
      <c r="B10" s="39"/>
      <c r="C10" s="39"/>
      <c r="D10" s="39"/>
      <c r="E10" s="39"/>
      <c r="F10" s="39"/>
      <c r="G10" s="40" t="s">
        <v>112</v>
      </c>
      <c r="H10" s="40"/>
      <c r="I10" s="40"/>
      <c r="J10" s="190">
        <f>SUM(J6:J9)</f>
        <v>185000</v>
      </c>
      <c r="K10" s="41">
        <f>SUM(K6:K9)</f>
        <v>571</v>
      </c>
      <c r="L10" s="41">
        <f>SUM(L6:L9)</f>
        <v>315</v>
      </c>
      <c r="M10" s="41">
        <f>SUM(M6:M9)</f>
        <v>503</v>
      </c>
      <c r="N10" s="41">
        <f>SUM(N6:N9)</f>
        <v>135</v>
      </c>
      <c r="O10" s="41">
        <f>SUM(O6:O9)</f>
        <v>4</v>
      </c>
      <c r="P10" s="41">
        <f>SUM(P6:P9)</f>
        <v>139</v>
      </c>
      <c r="Q10" s="42">
        <f>IFERROR(P10/M10,"-")</f>
        <v>0.27634194831014</v>
      </c>
      <c r="R10" s="78">
        <f>SUM(R6:R9)</f>
        <v>4</v>
      </c>
      <c r="S10" s="78">
        <f>SUM(S6:S9)</f>
        <v>25</v>
      </c>
      <c r="T10" s="42">
        <f>IFERROR(R10/P10,"-")</f>
        <v>0.028776978417266</v>
      </c>
      <c r="U10" s="184">
        <f>IFERROR(J10/P10,"-")</f>
        <v>1330.9352517986</v>
      </c>
      <c r="V10" s="44">
        <f>SUM(V6:V9)</f>
        <v>5</v>
      </c>
      <c r="W10" s="42">
        <f>IFERROR(V10/P10,"-")</f>
        <v>0.035971223021583</v>
      </c>
      <c r="X10" s="190">
        <f>SUM(X6:X9)</f>
        <v>47000</v>
      </c>
      <c r="Y10" s="190">
        <f>IFERROR(X10/P10,"-")</f>
        <v>338.12949640288</v>
      </c>
      <c r="Z10" s="190">
        <f>IFERROR(X10/V10,"-")</f>
        <v>9400</v>
      </c>
      <c r="AA10" s="190">
        <f>X10-J10</f>
        <v>-138000</v>
      </c>
      <c r="AB10" s="47">
        <f>X10/J10</f>
        <v>0.25405405405405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