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<sst xmlns="http://schemas.openxmlformats.org/spreadsheetml/2006/main" uniqueCount="125">
  <si>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</si>
  <si>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</si>
  <si>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</si>
  <si>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</si>
  <si>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</si>
  <si>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</si>
  <si>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</si>
  <si>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</si>
  <si>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</si>
  <si>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</si>
  <si>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</si>
  <si>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</si>
  <si>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</si>
  <si>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</si>
  <si>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</si>
  <si>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</si>
  <si>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</si>
  <si>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</si>
  <si>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</si>
  <si>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</si>
  <si>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</si>
  <si>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</si>
  <si>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</si>
  <si>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</si>
  <si>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</si>
  <si>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</si>
  <si>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</si>
  <si>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</si>
  <si>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</si>
  <si>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</si>
  <si>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</si>
  <si>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</si>
  <si>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</si>
  <si>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</si>
  <si>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</si>
  <si>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</si>
  <si>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</si>
  <si>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</si>
  <si>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</si>
  <si>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</si>
  <si>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</si>
  <si>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</si>
  <si>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</si>
  <si>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</si>
  <si>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</si>
  <si>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</si>
  <si>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</si>
  <si>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</si>
  <si>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</si>
  <si>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</si>
  <si>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</si>
  <si>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</si>
  <si>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</si>
  <si>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</si>
  <si>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</si>
  <si>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</si>
  <si>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</si>
  <si>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</si>
  <si>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</si>
  <si>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</si>
  <si>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</si>
  <si>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ad555</t>
  </si>
  <si>
    <t>いろいろ</t>
  </si>
  <si>
    <t>企画枠一条さんメイン</t>
  </si>
  <si>
    <t>lp01</t>
  </si>
  <si>
    <t>実話カタログ企画</t>
  </si>
  <si>
    <t>企画枠</t>
  </si>
  <si>
    <t>11月01日(金)</t>
  </si>
  <si>
    <t>ad556</t>
  </si>
  <si>
    <t>空電</t>
  </si>
  <si>
    <t>ad543</t>
  </si>
  <si>
    <t>コアマガジン</t>
  </si>
  <si>
    <t>1P記事_求む！中高年男性版_ヘスティア</t>
  </si>
  <si>
    <t>実話BUNKA超タブー</t>
  </si>
  <si>
    <t>表4</t>
  </si>
  <si>
    <t>ad544</t>
  </si>
  <si>
    <t>ad547</t>
  </si>
  <si>
    <t>大洋図書</t>
  </si>
  <si>
    <t>5P元祖</t>
  </si>
  <si>
    <t>実話ナックルズGOLD</t>
  </si>
  <si>
    <t>1C5P</t>
  </si>
  <si>
    <t>11月09日(土)</t>
  </si>
  <si>
    <t>ad548</t>
  </si>
  <si>
    <t>ad549</t>
  </si>
  <si>
    <t>2P_対談風原稿_ヘスティア</t>
  </si>
  <si>
    <t>臨増ナックルズDX</t>
  </si>
  <si>
    <t>4C2P</t>
  </si>
  <si>
    <t>11月13日(水)</t>
  </si>
  <si>
    <t>ad550</t>
  </si>
  <si>
    <t>ad551</t>
  </si>
  <si>
    <t>5P風俗ヘスティア(一条さん)</t>
  </si>
  <si>
    <t>ナックルズ極ベスト</t>
  </si>
  <si>
    <t>11月14日(木)</t>
  </si>
  <si>
    <t>ad552</t>
  </si>
  <si>
    <t>ad545</t>
  </si>
  <si>
    <t>実話BUNKAタブー</t>
  </si>
  <si>
    <t>11月16日(土)</t>
  </si>
  <si>
    <t>ad546</t>
  </si>
  <si>
    <t>ad553</t>
  </si>
  <si>
    <t>別冊ラヴァーズ</t>
  </si>
  <si>
    <t>11月18日(月)</t>
  </si>
  <si>
    <t>ad554</t>
  </si>
  <si>
    <t>ad557</t>
  </si>
  <si>
    <t>三和出版</t>
  </si>
  <si>
    <t>実話NEOヴィーナス</t>
  </si>
  <si>
    <t>11月29日(金)</t>
  </si>
  <si>
    <t>ad558</t>
  </si>
  <si>
    <t>雑誌 TOTAL</t>
  </si>
  <si>
    <t>●DVD 広告</t>
  </si>
  <si>
    <t>pa519</t>
  </si>
  <si>
    <t>ダイアプレス</t>
  </si>
  <si>
    <t>DVD4コマ-ヘスティア</t>
  </si>
  <si>
    <t>季刊、書店売</t>
  </si>
  <si>
    <t>超キレい♪超かわいい</t>
  </si>
  <si>
    <t>DVD袋表4C</t>
  </si>
  <si>
    <t>11月08日(金)</t>
  </si>
  <si>
    <t>pa520</t>
  </si>
  <si>
    <t>pa517</t>
  </si>
  <si>
    <t>ぶんか社</t>
  </si>
  <si>
    <t>DVD漫画きよし</t>
  </si>
  <si>
    <t>EXCITING MAX!SPECIAL</t>
  </si>
  <si>
    <t>DVD袋裏1C+DVDコンテンツ枠</t>
  </si>
  <si>
    <t>11月11日(月)</t>
  </si>
  <si>
    <t>pa518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</si>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</sst>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16</v>
      </c>
      <c r="D6" s="195">
        <v>585000</v>
      </c>
      <c r="E6" s="81">
        <v>871</v>
      </c>
      <c r="F6" s="81">
        <v>400</v>
      </c>
      <c r="G6" s="81">
        <v>715</v>
      </c>
      <c r="H6" s="91">
        <v>190</v>
      </c>
      <c r="I6" s="92">
        <v>1</v>
      </c>
      <c r="J6" s="145">
        <f>H6+I6</f>
        <v>191</v>
      </c>
      <c r="K6" s="82">
        <f>IFERROR(J6/G6,"-")</f>
        <v>0.26713286713287</v>
      </c>
      <c r="L6" s="81">
        <v>22</v>
      </c>
      <c r="M6" s="81">
        <v>32</v>
      </c>
      <c r="N6" s="82">
        <f>IFERROR(L6/J6,"-")</f>
        <v>0.1151832460733</v>
      </c>
      <c r="O6" s="83">
        <f>IFERROR(D6/J6,"-")</f>
        <v>3062.8272251309</v>
      </c>
      <c r="P6" s="84">
        <v>34</v>
      </c>
      <c r="Q6" s="82">
        <f>IFERROR(P6/J6,"-")</f>
        <v>0.17801047120419</v>
      </c>
      <c r="R6" s="200">
        <v>1951000</v>
      </c>
      <c r="S6" s="201">
        <f>IFERROR(R6/J6,"-")</f>
        <v>10214.659685864</v>
      </c>
      <c r="T6" s="201">
        <f>IFERROR(R6/P6,"-")</f>
        <v>57382.352941176</v>
      </c>
      <c r="U6" s="195">
        <f>IFERROR(R6-D6,"-")</f>
        <v>1366000</v>
      </c>
      <c r="V6" s="85">
        <f>R6/D6</f>
        <v>3.3350427350427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514</v>
      </c>
      <c r="F7" s="81">
        <v>357</v>
      </c>
      <c r="G7" s="81">
        <v>451</v>
      </c>
      <c r="H7" s="91">
        <v>165</v>
      </c>
      <c r="I7" s="92">
        <v>7</v>
      </c>
      <c r="J7" s="145">
        <f>H7+I7</f>
        <v>172</v>
      </c>
      <c r="K7" s="82">
        <f>IFERROR(J7/G7,"-")</f>
        <v>0.38137472283814</v>
      </c>
      <c r="L7" s="81">
        <v>9</v>
      </c>
      <c r="M7" s="81">
        <v>32</v>
      </c>
      <c r="N7" s="82">
        <f>IFERROR(L7/J7,"-")</f>
        <v>0.052325581395349</v>
      </c>
      <c r="O7" s="83">
        <f>IFERROR(D7/J7,"-")</f>
        <v>1453.488372093</v>
      </c>
      <c r="P7" s="84">
        <v>6</v>
      </c>
      <c r="Q7" s="82">
        <f>IFERROR(P7/J7,"-")</f>
        <v>0.034883720930233</v>
      </c>
      <c r="R7" s="200">
        <v>615500</v>
      </c>
      <c r="S7" s="201">
        <f>IFERROR(R7/J7,"-")</f>
        <v>3578.488372093</v>
      </c>
      <c r="T7" s="201">
        <f>IFERROR(R7/P7,"-")</f>
        <v>102583.33333333</v>
      </c>
      <c r="U7" s="195">
        <f>IFERROR(R7-D7,"-")</f>
        <v>365500</v>
      </c>
      <c r="V7" s="85">
        <f>R7/D7</f>
        <v>2.462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835000</v>
      </c>
      <c r="E10" s="41">
        <f>SUM(E6:E8)</f>
        <v>1385</v>
      </c>
      <c r="F10" s="41">
        <f>SUM(F6:F8)</f>
        <v>757</v>
      </c>
      <c r="G10" s="41">
        <f>SUM(G6:G8)</f>
        <v>1166</v>
      </c>
      <c r="H10" s="41">
        <f>SUM(H6:H8)</f>
        <v>355</v>
      </c>
      <c r="I10" s="41">
        <f>SUM(I6:I8)</f>
        <v>8</v>
      </c>
      <c r="J10" s="41">
        <f>SUM(J6:J8)</f>
        <v>363</v>
      </c>
      <c r="K10" s="42">
        <f>IFERROR(J10/G10,"-")</f>
        <v>0.31132075471698</v>
      </c>
      <c r="L10" s="78">
        <f>SUM(L6:L8)</f>
        <v>31</v>
      </c>
      <c r="M10" s="78">
        <f>SUM(M6:M8)</f>
        <v>64</v>
      </c>
      <c r="N10" s="42">
        <f>IFERROR(L10/J10,"-")</f>
        <v>0.085399449035813</v>
      </c>
      <c r="O10" s="43">
        <f>IFERROR(D10/J10,"-")</f>
        <v>2300.2754820937</v>
      </c>
      <c r="P10" s="44">
        <f>SUM(P6:P8)</f>
        <v>40</v>
      </c>
      <c r="Q10" s="42">
        <f>IFERROR(P10/J10,"-")</f>
        <v>0.11019283746556</v>
      </c>
      <c r="R10" s="45">
        <f>SUM(R6:R8)</f>
        <v>2566500</v>
      </c>
      <c r="S10" s="45">
        <f>IFERROR(R10/J10,"-")</f>
        <v>7070.2479338843</v>
      </c>
      <c r="T10" s="45">
        <f>IFERROR(R10/P10,"-")</f>
        <v>64162.5</v>
      </c>
      <c r="U10" s="46">
        <f>SUM(U6:U8)</f>
        <v>1731500</v>
      </c>
      <c r="V10" s="47">
        <f>IFERROR(R10/D10,"-")</f>
        <v>3.0736526946108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26</v>
      </c>
      <c r="L6" s="81">
        <v>0</v>
      </c>
      <c r="M6" s="81">
        <v>79</v>
      </c>
      <c r="N6" s="91">
        <v>9</v>
      </c>
      <c r="O6" s="92">
        <v>1</v>
      </c>
      <c r="P6" s="93">
        <f>N6+O6</f>
        <v>10</v>
      </c>
      <c r="Q6" s="82">
        <f>IFERROR(P6/M6,"-")</f>
        <v>0.12658227848101</v>
      </c>
      <c r="R6" s="81">
        <v>1</v>
      </c>
      <c r="S6" s="81">
        <v>2</v>
      </c>
      <c r="T6" s="82">
        <f>IFERROR(S6/(O6+P6),"-")</f>
        <v>0.18181818181818</v>
      </c>
      <c r="U6" s="182">
        <f>IFERROR(J6/SUM(P6:P7),"-")</f>
        <v>1489.3617021277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245000</v>
      </c>
      <c r="AB6" s="85">
        <f>SUM(X6:X7)/SUM(J6:J7)</f>
        <v>4.5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238</v>
      </c>
      <c r="L7" s="81">
        <v>141</v>
      </c>
      <c r="M7" s="81">
        <v>49</v>
      </c>
      <c r="N7" s="91">
        <v>37</v>
      </c>
      <c r="O7" s="92">
        <v>0</v>
      </c>
      <c r="P7" s="93">
        <f>N7+O7</f>
        <v>37</v>
      </c>
      <c r="Q7" s="82">
        <f>IFERROR(P7/M7,"-")</f>
        <v>0.75510204081633</v>
      </c>
      <c r="R7" s="81">
        <v>5</v>
      </c>
      <c r="S7" s="81">
        <v>2</v>
      </c>
      <c r="T7" s="82">
        <f>IFERROR(S7/(O7+P7),"-")</f>
        <v>0.054054054054054</v>
      </c>
      <c r="U7" s="182"/>
      <c r="V7" s="84">
        <v>3</v>
      </c>
      <c r="W7" s="82">
        <f>IF(P7=0,"-",V7/P7)</f>
        <v>0.081081081081081</v>
      </c>
      <c r="X7" s="186">
        <v>315000</v>
      </c>
      <c r="Y7" s="187">
        <f>IFERROR(X7/P7,"-")</f>
        <v>8513.5135135135</v>
      </c>
      <c r="Z7" s="187">
        <f>IFERROR(X7/V7,"-")</f>
        <v>105000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6</v>
      </c>
      <c r="AN7" s="101">
        <f>IF(P7=0,"",IF(AM7=0,"",(AM7/P7)))</f>
        <v>0.16216216216216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0.16216216216216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15</v>
      </c>
      <c r="BF7" s="113">
        <f>IF(P7=0,"",IF(BE7=0,"",(BE7/P7)))</f>
        <v>0.40540540540541</v>
      </c>
      <c r="BG7" s="112">
        <v>2</v>
      </c>
      <c r="BH7" s="114">
        <f>IFERROR(BG7/BE7,"-")</f>
        <v>0.13333333333333</v>
      </c>
      <c r="BI7" s="115">
        <v>11000</v>
      </c>
      <c r="BJ7" s="116">
        <f>IFERROR(BI7/BE7,"-")</f>
        <v>733.33333333333</v>
      </c>
      <c r="BK7" s="117">
        <v>1</v>
      </c>
      <c r="BL7" s="117">
        <v>1</v>
      </c>
      <c r="BM7" s="117"/>
      <c r="BN7" s="119">
        <v>8</v>
      </c>
      <c r="BO7" s="120">
        <f>IF(P7=0,"",IF(BN7=0,"",(BN7/P7)))</f>
        <v>0.21621621621622</v>
      </c>
      <c r="BP7" s="121">
        <v>3</v>
      </c>
      <c r="BQ7" s="122">
        <f>IFERROR(BP7/BN7,"-")</f>
        <v>0.375</v>
      </c>
      <c r="BR7" s="123">
        <v>322000</v>
      </c>
      <c r="BS7" s="124">
        <f>IFERROR(BR7/BN7,"-")</f>
        <v>40250</v>
      </c>
      <c r="BT7" s="125">
        <v>1</v>
      </c>
      <c r="BU7" s="125"/>
      <c r="BV7" s="125">
        <v>2</v>
      </c>
      <c r="BW7" s="126">
        <v>2</v>
      </c>
      <c r="BX7" s="127">
        <f>IF(P7=0,"",IF(BW7=0,"",(BW7/P7)))</f>
        <v>0.054054054054054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315000</v>
      </c>
      <c r="CQ7" s="141">
        <v>301000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67</v>
      </c>
      <c r="J8" s="188">
        <v>75000</v>
      </c>
      <c r="K8" s="81">
        <v>7</v>
      </c>
      <c r="L8" s="81">
        <v>0</v>
      </c>
      <c r="M8" s="81">
        <v>42</v>
      </c>
      <c r="N8" s="91">
        <v>5</v>
      </c>
      <c r="O8" s="92">
        <v>0</v>
      </c>
      <c r="P8" s="93">
        <f>N8+O8</f>
        <v>5</v>
      </c>
      <c r="Q8" s="82">
        <f>IFERROR(P8/M8,"-")</f>
        <v>0.11904761904762</v>
      </c>
      <c r="R8" s="81">
        <v>0</v>
      </c>
      <c r="S8" s="81">
        <v>1</v>
      </c>
      <c r="T8" s="82">
        <f>IFERROR(S8/(O8+P8),"-")</f>
        <v>0.2</v>
      </c>
      <c r="U8" s="182">
        <f>IFERROR(J8/SUM(P8:P9),"-")</f>
        <v>9375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36</v>
      </c>
      <c r="L9" s="81">
        <v>20</v>
      </c>
      <c r="M9" s="81">
        <v>11</v>
      </c>
      <c r="N9" s="91">
        <v>3</v>
      </c>
      <c r="O9" s="92">
        <v>0</v>
      </c>
      <c r="P9" s="93">
        <f>N9+O9</f>
        <v>3</v>
      </c>
      <c r="Q9" s="82">
        <f>IFERROR(P9/M9,"-")</f>
        <v>0.27272727272727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0.33333333333333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18.257142857143</v>
      </c>
      <c r="B10" s="203" t="s">
        <v>76</v>
      </c>
      <c r="C10" s="203" t="s">
        <v>77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204" t="s">
        <v>81</v>
      </c>
      <c r="J10" s="188">
        <v>70000</v>
      </c>
      <c r="K10" s="81">
        <v>7</v>
      </c>
      <c r="L10" s="81">
        <v>0</v>
      </c>
      <c r="M10" s="81">
        <v>16</v>
      </c>
      <c r="N10" s="91">
        <v>2</v>
      </c>
      <c r="O10" s="92">
        <v>0</v>
      </c>
      <c r="P10" s="93">
        <f>N10+O10</f>
        <v>2</v>
      </c>
      <c r="Q10" s="82">
        <f>IFERROR(P10/M10,"-")</f>
        <v>0.125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2692.3076923077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1208000</v>
      </c>
      <c r="AB10" s="85">
        <f>SUM(X10:X11)/SUM(J10:J11)</f>
        <v>18.257142857143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132</v>
      </c>
      <c r="L11" s="81">
        <v>58</v>
      </c>
      <c r="M11" s="81">
        <v>55</v>
      </c>
      <c r="N11" s="91">
        <v>24</v>
      </c>
      <c r="O11" s="92">
        <v>0</v>
      </c>
      <c r="P11" s="93">
        <f>N11+O11</f>
        <v>24</v>
      </c>
      <c r="Q11" s="82">
        <f>IFERROR(P11/M11,"-")</f>
        <v>0.43636363636364</v>
      </c>
      <c r="R11" s="81">
        <v>2</v>
      </c>
      <c r="S11" s="81">
        <v>5</v>
      </c>
      <c r="T11" s="82">
        <f>IFERROR(S11/(O11+P11),"-")</f>
        <v>0.20833333333333</v>
      </c>
      <c r="U11" s="182"/>
      <c r="V11" s="84">
        <v>6</v>
      </c>
      <c r="W11" s="82">
        <f>IF(P11=0,"-",V11/P11)</f>
        <v>0.25</v>
      </c>
      <c r="X11" s="186">
        <v>1278000</v>
      </c>
      <c r="Y11" s="187">
        <f>IFERROR(X11/P11,"-")</f>
        <v>53250</v>
      </c>
      <c r="Z11" s="187">
        <f>IFERROR(X11/V11,"-")</f>
        <v>213000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0.083333333333333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0.083333333333333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10</v>
      </c>
      <c r="BF11" s="113">
        <f>IF(P11=0,"",IF(BE11=0,"",(BE11/P11)))</f>
        <v>0.41666666666667</v>
      </c>
      <c r="BG11" s="112">
        <v>1</v>
      </c>
      <c r="BH11" s="114">
        <f>IFERROR(BG11/BE11,"-")</f>
        <v>0.1</v>
      </c>
      <c r="BI11" s="115">
        <v>5000</v>
      </c>
      <c r="BJ11" s="116">
        <f>IFERROR(BI11/BE11,"-")</f>
        <v>500</v>
      </c>
      <c r="BK11" s="117">
        <v>1</v>
      </c>
      <c r="BL11" s="117"/>
      <c r="BM11" s="117"/>
      <c r="BN11" s="119">
        <v>6</v>
      </c>
      <c r="BO11" s="120">
        <f>IF(P11=0,"",IF(BN11=0,"",(BN11/P11)))</f>
        <v>0.25</v>
      </c>
      <c r="BP11" s="121">
        <v>3</v>
      </c>
      <c r="BQ11" s="122">
        <f>IFERROR(BP11/BN11,"-")</f>
        <v>0.5</v>
      </c>
      <c r="BR11" s="123">
        <v>1027000</v>
      </c>
      <c r="BS11" s="124">
        <f>IFERROR(BR11/BN11,"-")</f>
        <v>171166.66666667</v>
      </c>
      <c r="BT11" s="125">
        <v>2</v>
      </c>
      <c r="BU11" s="125"/>
      <c r="BV11" s="125">
        <v>1</v>
      </c>
      <c r="BW11" s="126">
        <v>3</v>
      </c>
      <c r="BX11" s="127">
        <f>IF(P11=0,"",IF(BW11=0,"",(BW11/P11)))</f>
        <v>0.125</v>
      </c>
      <c r="BY11" s="128">
        <v>1</v>
      </c>
      <c r="BZ11" s="129">
        <f>IFERROR(BY11/BW11,"-")</f>
        <v>0.33333333333333</v>
      </c>
      <c r="CA11" s="130">
        <v>66000</v>
      </c>
      <c r="CB11" s="131">
        <f>IFERROR(CA11/BW11,"-")</f>
        <v>22000</v>
      </c>
      <c r="CC11" s="132"/>
      <c r="CD11" s="132"/>
      <c r="CE11" s="132">
        <v>1</v>
      </c>
      <c r="CF11" s="133">
        <v>1</v>
      </c>
      <c r="CG11" s="134">
        <f>IF(P11=0,"",IF(CF11=0,"",(CF11/P11)))</f>
        <v>0.041666666666667</v>
      </c>
      <c r="CH11" s="135">
        <v>1</v>
      </c>
      <c r="CI11" s="136">
        <f>IFERROR(CH11/CF11,"-")</f>
        <v>1</v>
      </c>
      <c r="CJ11" s="137">
        <v>180000</v>
      </c>
      <c r="CK11" s="138">
        <f>IFERROR(CJ11/CF11,"-")</f>
        <v>180000</v>
      </c>
      <c r="CL11" s="139"/>
      <c r="CM11" s="139"/>
      <c r="CN11" s="139">
        <v>1</v>
      </c>
      <c r="CO11" s="140">
        <v>6</v>
      </c>
      <c r="CP11" s="141">
        <v>1278000</v>
      </c>
      <c r="CQ11" s="141">
        <v>1019000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1</v>
      </c>
      <c r="B12" s="203" t="s">
        <v>83</v>
      </c>
      <c r="C12" s="203" t="s">
        <v>77</v>
      </c>
      <c r="D12" s="203" t="s">
        <v>84</v>
      </c>
      <c r="E12" s="203"/>
      <c r="F12" s="203" t="s">
        <v>64</v>
      </c>
      <c r="G12" s="203" t="s">
        <v>85</v>
      </c>
      <c r="H12" s="90" t="s">
        <v>86</v>
      </c>
      <c r="I12" s="90" t="s">
        <v>87</v>
      </c>
      <c r="J12" s="188">
        <v>80000</v>
      </c>
      <c r="K12" s="81">
        <v>5</v>
      </c>
      <c r="L12" s="81">
        <v>0</v>
      </c>
      <c r="M12" s="81">
        <v>18</v>
      </c>
      <c r="N12" s="91">
        <v>3</v>
      </c>
      <c r="O12" s="92">
        <v>0</v>
      </c>
      <c r="P12" s="93">
        <f>N12+O12</f>
        <v>3</v>
      </c>
      <c r="Q12" s="82">
        <f>IFERROR(P12/M12,"-")</f>
        <v>0.16666666666667</v>
      </c>
      <c r="R12" s="81">
        <v>0</v>
      </c>
      <c r="S12" s="81">
        <v>2</v>
      </c>
      <c r="T12" s="82">
        <f>IFERROR(S12/(O12+P12),"-")</f>
        <v>0.66666666666667</v>
      </c>
      <c r="U12" s="182">
        <f>IFERROR(J12/SUM(P12:P13),"-")</f>
        <v>7272.7272727273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0</v>
      </c>
      <c r="AB12" s="85">
        <f>SUM(X12:X13)/SUM(J12:J13)</f>
        <v>1</v>
      </c>
      <c r="AC12" s="79"/>
      <c r="AD12" s="94">
        <v>2</v>
      </c>
      <c r="AE12" s="95">
        <f>IF(P12=0,"",IF(AD12=0,"",(AD12/P12)))</f>
        <v>0.66666666666667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54</v>
      </c>
      <c r="L13" s="81">
        <v>23</v>
      </c>
      <c r="M13" s="81">
        <v>6</v>
      </c>
      <c r="N13" s="91">
        <v>8</v>
      </c>
      <c r="O13" s="92">
        <v>0</v>
      </c>
      <c r="P13" s="93">
        <f>N13+O13</f>
        <v>8</v>
      </c>
      <c r="Q13" s="82">
        <f>IFERROR(P13/M13,"-")</f>
        <v>1.3333333333333</v>
      </c>
      <c r="R13" s="81">
        <v>3</v>
      </c>
      <c r="S13" s="81">
        <v>1</v>
      </c>
      <c r="T13" s="82">
        <f>IFERROR(S13/(O13+P13),"-")</f>
        <v>0.125</v>
      </c>
      <c r="U13" s="182"/>
      <c r="V13" s="84">
        <v>3</v>
      </c>
      <c r="W13" s="82">
        <f>IF(P13=0,"-",V13/P13)</f>
        <v>0.375</v>
      </c>
      <c r="X13" s="186">
        <v>80000</v>
      </c>
      <c r="Y13" s="187">
        <f>IFERROR(X13/P13,"-")</f>
        <v>10000</v>
      </c>
      <c r="Z13" s="187">
        <f>IFERROR(X13/V13,"-")</f>
        <v>26666.666666667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0.125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0.125</v>
      </c>
      <c r="BG13" s="112">
        <v>1</v>
      </c>
      <c r="BH13" s="114">
        <f>IFERROR(BG13/BE13,"-")</f>
        <v>1</v>
      </c>
      <c r="BI13" s="115">
        <v>11000</v>
      </c>
      <c r="BJ13" s="116">
        <f>IFERROR(BI13/BE13,"-")</f>
        <v>11000</v>
      </c>
      <c r="BK13" s="117"/>
      <c r="BL13" s="117"/>
      <c r="BM13" s="117">
        <v>1</v>
      </c>
      <c r="BN13" s="119">
        <v>4</v>
      </c>
      <c r="BO13" s="120">
        <f>IF(P13=0,"",IF(BN13=0,"",(BN13/P13)))</f>
        <v>0.5</v>
      </c>
      <c r="BP13" s="121">
        <v>1</v>
      </c>
      <c r="BQ13" s="122">
        <f>IFERROR(BP13/BN13,"-")</f>
        <v>0.25</v>
      </c>
      <c r="BR13" s="123">
        <v>46000</v>
      </c>
      <c r="BS13" s="124">
        <f>IFERROR(BR13/BN13,"-")</f>
        <v>11500</v>
      </c>
      <c r="BT13" s="125"/>
      <c r="BU13" s="125"/>
      <c r="BV13" s="125">
        <v>1</v>
      </c>
      <c r="BW13" s="126">
        <v>2</v>
      </c>
      <c r="BX13" s="127">
        <f>IF(P13=0,"",IF(BW13=0,"",(BW13/P13)))</f>
        <v>0.25</v>
      </c>
      <c r="BY13" s="128">
        <v>2</v>
      </c>
      <c r="BZ13" s="129">
        <f>IFERROR(BY13/BW13,"-")</f>
        <v>1</v>
      </c>
      <c r="CA13" s="130">
        <v>26000</v>
      </c>
      <c r="CB13" s="131">
        <f>IFERROR(CA13/BW13,"-")</f>
        <v>13000</v>
      </c>
      <c r="CC13" s="132">
        <v>1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80000</v>
      </c>
      <c r="CQ13" s="141">
        <v>46000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0.82666666666667</v>
      </c>
      <c r="B14" s="203" t="s">
        <v>89</v>
      </c>
      <c r="C14" s="203" t="s">
        <v>77</v>
      </c>
      <c r="D14" s="203" t="s">
        <v>90</v>
      </c>
      <c r="E14" s="203"/>
      <c r="F14" s="203" t="s">
        <v>64</v>
      </c>
      <c r="G14" s="203" t="s">
        <v>91</v>
      </c>
      <c r="H14" s="90" t="s">
        <v>80</v>
      </c>
      <c r="I14" s="90" t="s">
        <v>92</v>
      </c>
      <c r="J14" s="188">
        <v>75000</v>
      </c>
      <c r="K14" s="81">
        <v>14</v>
      </c>
      <c r="L14" s="81">
        <v>0</v>
      </c>
      <c r="M14" s="81">
        <v>42</v>
      </c>
      <c r="N14" s="91">
        <v>7</v>
      </c>
      <c r="O14" s="92">
        <v>0</v>
      </c>
      <c r="P14" s="93">
        <f>N14+O14</f>
        <v>7</v>
      </c>
      <c r="Q14" s="82">
        <f>IFERROR(P14/M14,"-")</f>
        <v>0.16666666666667</v>
      </c>
      <c r="R14" s="81">
        <v>1</v>
      </c>
      <c r="S14" s="81">
        <v>3</v>
      </c>
      <c r="T14" s="82">
        <f>IFERROR(S14/(O14+P14),"-")</f>
        <v>0.42857142857143</v>
      </c>
      <c r="U14" s="182">
        <f>IFERROR(J14/SUM(P14:P15),"-")</f>
        <v>2586.2068965517</v>
      </c>
      <c r="V14" s="84">
        <v>1</v>
      </c>
      <c r="W14" s="82">
        <f>IF(P14=0,"-",V14/P14)</f>
        <v>0.14285714285714</v>
      </c>
      <c r="X14" s="186">
        <v>12000</v>
      </c>
      <c r="Y14" s="187">
        <f>IFERROR(X14/P14,"-")</f>
        <v>1714.2857142857</v>
      </c>
      <c r="Z14" s="187">
        <f>IFERROR(X14/V14,"-")</f>
        <v>12000</v>
      </c>
      <c r="AA14" s="188">
        <f>SUM(X14:X15)-SUM(J14:J15)</f>
        <v>-13000</v>
      </c>
      <c r="AB14" s="85">
        <f>SUM(X14:X15)/SUM(J14:J15)</f>
        <v>0.82666666666667</v>
      </c>
      <c r="AC14" s="79"/>
      <c r="AD14" s="94">
        <v>1</v>
      </c>
      <c r="AE14" s="95">
        <f>IF(P14=0,"",IF(AD14=0,"",(AD14/P14)))</f>
        <v>0.14285714285714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2</v>
      </c>
      <c r="AN14" s="101">
        <f>IF(P14=0,"",IF(AM14=0,"",(AM14/P14)))</f>
        <v>0.28571428571429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0.42857142857143</v>
      </c>
      <c r="BP14" s="121">
        <v>1</v>
      </c>
      <c r="BQ14" s="122">
        <f>IFERROR(BP14/BN14,"-")</f>
        <v>0.33333333333333</v>
      </c>
      <c r="BR14" s="123">
        <v>12000</v>
      </c>
      <c r="BS14" s="124">
        <f>IFERROR(BR14/BN14,"-")</f>
        <v>4000</v>
      </c>
      <c r="BT14" s="125"/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12000</v>
      </c>
      <c r="CQ14" s="141">
        <v>12000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93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57</v>
      </c>
      <c r="L15" s="81">
        <v>43</v>
      </c>
      <c r="M15" s="81">
        <v>24</v>
      </c>
      <c r="N15" s="91">
        <v>22</v>
      </c>
      <c r="O15" s="92">
        <v>0</v>
      </c>
      <c r="P15" s="93">
        <f>N15+O15</f>
        <v>22</v>
      </c>
      <c r="Q15" s="82">
        <f>IFERROR(P15/M15,"-")</f>
        <v>0.91666666666667</v>
      </c>
      <c r="R15" s="81">
        <v>1</v>
      </c>
      <c r="S15" s="81">
        <v>4</v>
      </c>
      <c r="T15" s="82">
        <f>IFERROR(S15/(O15+P15),"-")</f>
        <v>0.18181818181818</v>
      </c>
      <c r="U15" s="182"/>
      <c r="V15" s="84">
        <v>5</v>
      </c>
      <c r="W15" s="82">
        <f>IF(P15=0,"-",V15/P15)</f>
        <v>0.22727272727273</v>
      </c>
      <c r="X15" s="186">
        <v>50000</v>
      </c>
      <c r="Y15" s="187">
        <f>IFERROR(X15/P15,"-")</f>
        <v>2272.7272727273</v>
      </c>
      <c r="Z15" s="187">
        <f>IFERROR(X15/V15,"-")</f>
        <v>10000</v>
      </c>
      <c r="AA15" s="188"/>
      <c r="AB15" s="85"/>
      <c r="AC15" s="79"/>
      <c r="AD15" s="94">
        <v>1</v>
      </c>
      <c r="AE15" s="95">
        <f>IF(P15=0,"",IF(AD15=0,"",(AD15/P15)))</f>
        <v>0.045454545454545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2</v>
      </c>
      <c r="AN15" s="101">
        <f>IF(P15=0,"",IF(AM15=0,"",(AM15/P15)))</f>
        <v>0.090909090909091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3</v>
      </c>
      <c r="AW15" s="107">
        <f>IF(P15=0,"",IF(AV15=0,"",(AV15/P15)))</f>
        <v>0.13636363636364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3</v>
      </c>
      <c r="BF15" s="113">
        <f>IF(P15=0,"",IF(BE15=0,"",(BE15/P15)))</f>
        <v>0.13636363636364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10</v>
      </c>
      <c r="BO15" s="120">
        <f>IF(P15=0,"",IF(BN15=0,"",(BN15/P15)))</f>
        <v>0.45454545454545</v>
      </c>
      <c r="BP15" s="121">
        <v>4</v>
      </c>
      <c r="BQ15" s="122">
        <f>IFERROR(BP15/BN15,"-")</f>
        <v>0.4</v>
      </c>
      <c r="BR15" s="123">
        <v>45000</v>
      </c>
      <c r="BS15" s="124">
        <f>IFERROR(BR15/BN15,"-")</f>
        <v>4500</v>
      </c>
      <c r="BT15" s="125"/>
      <c r="BU15" s="125">
        <v>3</v>
      </c>
      <c r="BV15" s="125">
        <v>1</v>
      </c>
      <c r="BW15" s="126">
        <v>2</v>
      </c>
      <c r="BX15" s="127">
        <f>IF(P15=0,"",IF(BW15=0,"",(BW15/P15)))</f>
        <v>0.090909090909091</v>
      </c>
      <c r="BY15" s="128">
        <v>1</v>
      </c>
      <c r="BZ15" s="129">
        <f>IFERROR(BY15/BW15,"-")</f>
        <v>0.5</v>
      </c>
      <c r="CA15" s="130">
        <v>5000</v>
      </c>
      <c r="CB15" s="131">
        <f>IFERROR(CA15/BW15,"-")</f>
        <v>2500</v>
      </c>
      <c r="CC15" s="132">
        <v>1</v>
      </c>
      <c r="CD15" s="132"/>
      <c r="CE15" s="132"/>
      <c r="CF15" s="133">
        <v>1</v>
      </c>
      <c r="CG15" s="134">
        <f>IF(P15=0,"",IF(CF15=0,"",(CF15/P15)))</f>
        <v>0.045454545454545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5</v>
      </c>
      <c r="CP15" s="141">
        <v>50000</v>
      </c>
      <c r="CQ15" s="141">
        <v>15000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0.046153846153846</v>
      </c>
      <c r="B16" s="203" t="s">
        <v>94</v>
      </c>
      <c r="C16" s="203" t="s">
        <v>71</v>
      </c>
      <c r="D16" s="203" t="s">
        <v>90</v>
      </c>
      <c r="E16" s="203"/>
      <c r="F16" s="203" t="s">
        <v>64</v>
      </c>
      <c r="G16" s="203" t="s">
        <v>95</v>
      </c>
      <c r="H16" s="90" t="s">
        <v>80</v>
      </c>
      <c r="I16" s="204" t="s">
        <v>96</v>
      </c>
      <c r="J16" s="188">
        <v>65000</v>
      </c>
      <c r="K16" s="81">
        <v>3</v>
      </c>
      <c r="L16" s="81">
        <v>0</v>
      </c>
      <c r="M16" s="81">
        <v>17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>
        <f>IFERROR(J16/SUM(P16:P17),"-")</f>
        <v>13000</v>
      </c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>
        <f>SUM(X16:X17)-SUM(J16:J17)</f>
        <v>-62000</v>
      </c>
      <c r="AB16" s="85">
        <f>SUM(X16:X17)/SUM(J16:J17)</f>
        <v>0.046153846153846</v>
      </c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97</v>
      </c>
      <c r="C17" s="203"/>
      <c r="D17" s="203"/>
      <c r="E17" s="203"/>
      <c r="F17" s="203" t="s">
        <v>69</v>
      </c>
      <c r="G17" s="203"/>
      <c r="H17" s="90"/>
      <c r="I17" s="90"/>
      <c r="J17" s="188"/>
      <c r="K17" s="81">
        <v>63</v>
      </c>
      <c r="L17" s="81">
        <v>23</v>
      </c>
      <c r="M17" s="81">
        <v>9</v>
      </c>
      <c r="N17" s="91">
        <v>5</v>
      </c>
      <c r="O17" s="92">
        <v>0</v>
      </c>
      <c r="P17" s="93">
        <f>N17+O17</f>
        <v>5</v>
      </c>
      <c r="Q17" s="82">
        <f>IFERROR(P17/M17,"-")</f>
        <v>0.55555555555556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0.2</v>
      </c>
      <c r="X17" s="186">
        <v>3000</v>
      </c>
      <c r="Y17" s="187">
        <f>IFERROR(X17/P17,"-")</f>
        <v>600</v>
      </c>
      <c r="Z17" s="187">
        <f>IFERROR(X17/V17,"-")</f>
        <v>3000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3</v>
      </c>
      <c r="BF17" s="113">
        <f>IF(P17=0,"",IF(BE17=0,"",(BE17/P17)))</f>
        <v>0.6</v>
      </c>
      <c r="BG17" s="112">
        <v>1</v>
      </c>
      <c r="BH17" s="114">
        <f>IFERROR(BG17/BE17,"-")</f>
        <v>0.33333333333333</v>
      </c>
      <c r="BI17" s="115">
        <v>3000</v>
      </c>
      <c r="BJ17" s="116">
        <f>IFERROR(BI17/BE17,"-")</f>
        <v>1000</v>
      </c>
      <c r="BK17" s="117">
        <v>1</v>
      </c>
      <c r="BL17" s="117"/>
      <c r="BM17" s="117"/>
      <c r="BN17" s="119">
        <v>1</v>
      </c>
      <c r="BO17" s="120">
        <f>IF(P17=0,"",IF(BN17=0,"",(BN17/P17)))</f>
        <v>0.2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2.84</v>
      </c>
      <c r="B18" s="203" t="s">
        <v>98</v>
      </c>
      <c r="C18" s="203" t="s">
        <v>77</v>
      </c>
      <c r="D18" s="203" t="s">
        <v>90</v>
      </c>
      <c r="E18" s="203"/>
      <c r="F18" s="203" t="s">
        <v>64</v>
      </c>
      <c r="G18" s="203" t="s">
        <v>99</v>
      </c>
      <c r="H18" s="90" t="s">
        <v>80</v>
      </c>
      <c r="I18" s="90" t="s">
        <v>100</v>
      </c>
      <c r="J18" s="188">
        <v>75000</v>
      </c>
      <c r="K18" s="81">
        <v>55</v>
      </c>
      <c r="L18" s="81">
        <v>0</v>
      </c>
      <c r="M18" s="81">
        <v>284</v>
      </c>
      <c r="N18" s="91">
        <v>27</v>
      </c>
      <c r="O18" s="92">
        <v>0</v>
      </c>
      <c r="P18" s="93">
        <f>N18+O18</f>
        <v>27</v>
      </c>
      <c r="Q18" s="82">
        <f>IFERROR(P18/M18,"-")</f>
        <v>0.095070422535211</v>
      </c>
      <c r="R18" s="81">
        <v>3</v>
      </c>
      <c r="S18" s="81">
        <v>5</v>
      </c>
      <c r="T18" s="82">
        <f>IFERROR(S18/(O18+P18),"-")</f>
        <v>0.18518518518519</v>
      </c>
      <c r="U18" s="182">
        <f>IFERROR(J18/SUM(P18:P19),"-")</f>
        <v>1442.3076923077</v>
      </c>
      <c r="V18" s="84">
        <v>9</v>
      </c>
      <c r="W18" s="82">
        <f>IF(P18=0,"-",V18/P18)</f>
        <v>0.33333333333333</v>
      </c>
      <c r="X18" s="186">
        <v>95000</v>
      </c>
      <c r="Y18" s="187">
        <f>IFERROR(X18/P18,"-")</f>
        <v>3518.5185185185</v>
      </c>
      <c r="Z18" s="187">
        <f>IFERROR(X18/V18,"-")</f>
        <v>10555.555555556</v>
      </c>
      <c r="AA18" s="188">
        <f>SUM(X18:X19)-SUM(J18:J19)</f>
        <v>138000</v>
      </c>
      <c r="AB18" s="85">
        <f>SUM(X18:X19)/SUM(J18:J19)</f>
        <v>2.84</v>
      </c>
      <c r="AC18" s="79"/>
      <c r="AD18" s="94">
        <v>1</v>
      </c>
      <c r="AE18" s="95">
        <f>IF(P18=0,"",IF(AD18=0,"",(AD18/P18)))</f>
        <v>0.037037037037037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0.037037037037037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10</v>
      </c>
      <c r="BF18" s="113">
        <f>IF(P18=0,"",IF(BE18=0,"",(BE18/P18)))</f>
        <v>0.37037037037037</v>
      </c>
      <c r="BG18" s="112">
        <v>2</v>
      </c>
      <c r="BH18" s="114">
        <f>IFERROR(BG18/BE18,"-")</f>
        <v>0.2</v>
      </c>
      <c r="BI18" s="115">
        <v>23000</v>
      </c>
      <c r="BJ18" s="116">
        <f>IFERROR(BI18/BE18,"-")</f>
        <v>2300</v>
      </c>
      <c r="BK18" s="117">
        <v>1</v>
      </c>
      <c r="BL18" s="117"/>
      <c r="BM18" s="117">
        <v>1</v>
      </c>
      <c r="BN18" s="119">
        <v>13</v>
      </c>
      <c r="BO18" s="120">
        <f>IF(P18=0,"",IF(BN18=0,"",(BN18/P18)))</f>
        <v>0.48148148148148</v>
      </c>
      <c r="BP18" s="121">
        <v>6</v>
      </c>
      <c r="BQ18" s="122">
        <f>IFERROR(BP18/BN18,"-")</f>
        <v>0.46153846153846</v>
      </c>
      <c r="BR18" s="123">
        <v>37000</v>
      </c>
      <c r="BS18" s="124">
        <f>IFERROR(BR18/BN18,"-")</f>
        <v>2846.1538461538</v>
      </c>
      <c r="BT18" s="125">
        <v>6</v>
      </c>
      <c r="BU18" s="125"/>
      <c r="BV18" s="125"/>
      <c r="BW18" s="126">
        <v>2</v>
      </c>
      <c r="BX18" s="127">
        <f>IF(P18=0,"",IF(BW18=0,"",(BW18/P18)))</f>
        <v>0.074074074074074</v>
      </c>
      <c r="BY18" s="128">
        <v>1</v>
      </c>
      <c r="BZ18" s="129">
        <f>IFERROR(BY18/BW18,"-")</f>
        <v>0.5</v>
      </c>
      <c r="CA18" s="130">
        <v>35000</v>
      </c>
      <c r="CB18" s="131">
        <f>IFERROR(CA18/BW18,"-")</f>
        <v>17500</v>
      </c>
      <c r="CC18" s="132"/>
      <c r="CD18" s="132">
        <v>1</v>
      </c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9</v>
      </c>
      <c r="CP18" s="141">
        <v>95000</v>
      </c>
      <c r="CQ18" s="141">
        <v>35000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/>
      <c r="E19" s="203"/>
      <c r="F19" s="203" t="s">
        <v>69</v>
      </c>
      <c r="G19" s="203"/>
      <c r="H19" s="90"/>
      <c r="I19" s="90"/>
      <c r="J19" s="188"/>
      <c r="K19" s="81">
        <v>109</v>
      </c>
      <c r="L19" s="81">
        <v>73</v>
      </c>
      <c r="M19" s="81">
        <v>37</v>
      </c>
      <c r="N19" s="91">
        <v>25</v>
      </c>
      <c r="O19" s="92">
        <v>0</v>
      </c>
      <c r="P19" s="93">
        <f>N19+O19</f>
        <v>25</v>
      </c>
      <c r="Q19" s="82">
        <f>IFERROR(P19/M19,"-")</f>
        <v>0.67567567567568</v>
      </c>
      <c r="R19" s="81">
        <v>6</v>
      </c>
      <c r="S19" s="81">
        <v>3</v>
      </c>
      <c r="T19" s="82">
        <f>IFERROR(S19/(O19+P19),"-")</f>
        <v>0.12</v>
      </c>
      <c r="U19" s="182"/>
      <c r="V19" s="84">
        <v>6</v>
      </c>
      <c r="W19" s="82">
        <f>IF(P19=0,"-",V19/P19)</f>
        <v>0.24</v>
      </c>
      <c r="X19" s="186">
        <v>118000</v>
      </c>
      <c r="Y19" s="187">
        <f>IFERROR(X19/P19,"-")</f>
        <v>4720</v>
      </c>
      <c r="Z19" s="187">
        <f>IFERROR(X19/V19,"-")</f>
        <v>19666.666666667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3</v>
      </c>
      <c r="AW19" s="107">
        <f>IF(P19=0,"",IF(AV19=0,"",(AV19/P19)))</f>
        <v>0.12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5</v>
      </c>
      <c r="BF19" s="113">
        <f>IF(P19=0,"",IF(BE19=0,"",(BE19/P19)))</f>
        <v>0.2</v>
      </c>
      <c r="BG19" s="112">
        <v>2</v>
      </c>
      <c r="BH19" s="114">
        <f>IFERROR(BG19/BE19,"-")</f>
        <v>0.4</v>
      </c>
      <c r="BI19" s="115">
        <v>23000</v>
      </c>
      <c r="BJ19" s="116">
        <f>IFERROR(BI19/BE19,"-")</f>
        <v>4600</v>
      </c>
      <c r="BK19" s="117">
        <v>1</v>
      </c>
      <c r="BL19" s="117"/>
      <c r="BM19" s="117">
        <v>1</v>
      </c>
      <c r="BN19" s="119">
        <v>13</v>
      </c>
      <c r="BO19" s="120">
        <f>IF(P19=0,"",IF(BN19=0,"",(BN19/P19)))</f>
        <v>0.52</v>
      </c>
      <c r="BP19" s="121">
        <v>5</v>
      </c>
      <c r="BQ19" s="122">
        <f>IFERROR(BP19/BN19,"-")</f>
        <v>0.38461538461538</v>
      </c>
      <c r="BR19" s="123">
        <v>71000</v>
      </c>
      <c r="BS19" s="124">
        <f>IFERROR(BR19/BN19,"-")</f>
        <v>5461.5384615385</v>
      </c>
      <c r="BT19" s="125">
        <v>2</v>
      </c>
      <c r="BU19" s="125"/>
      <c r="BV19" s="125">
        <v>3</v>
      </c>
      <c r="BW19" s="126">
        <v>4</v>
      </c>
      <c r="BX19" s="127">
        <f>IF(P19=0,"",IF(BW19=0,"",(BW19/P19)))</f>
        <v>0.16</v>
      </c>
      <c r="BY19" s="128">
        <v>1</v>
      </c>
      <c r="BZ19" s="129">
        <f>IFERROR(BY19/BW19,"-")</f>
        <v>0.25</v>
      </c>
      <c r="CA19" s="130">
        <v>60000</v>
      </c>
      <c r="CB19" s="131">
        <f>IFERROR(CA19/BW19,"-")</f>
        <v>15000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6</v>
      </c>
      <c r="CP19" s="141">
        <v>118000</v>
      </c>
      <c r="CQ19" s="141">
        <v>60000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</v>
      </c>
      <c r="B20" s="203" t="s">
        <v>102</v>
      </c>
      <c r="C20" s="203" t="s">
        <v>103</v>
      </c>
      <c r="D20" s="203" t="s">
        <v>84</v>
      </c>
      <c r="E20" s="203"/>
      <c r="F20" s="203" t="s">
        <v>64</v>
      </c>
      <c r="G20" s="203" t="s">
        <v>104</v>
      </c>
      <c r="H20" s="90" t="s">
        <v>86</v>
      </c>
      <c r="I20" s="90" t="s">
        <v>105</v>
      </c>
      <c r="J20" s="188">
        <v>75000</v>
      </c>
      <c r="K20" s="81">
        <v>7</v>
      </c>
      <c r="L20" s="81">
        <v>0</v>
      </c>
      <c r="M20" s="81">
        <v>17</v>
      </c>
      <c r="N20" s="91">
        <v>3</v>
      </c>
      <c r="O20" s="92">
        <v>0</v>
      </c>
      <c r="P20" s="93">
        <f>N20+O20</f>
        <v>3</v>
      </c>
      <c r="Q20" s="82">
        <f>IFERROR(P20/M20,"-")</f>
        <v>0.17647058823529</v>
      </c>
      <c r="R20" s="81">
        <v>0</v>
      </c>
      <c r="S20" s="81">
        <v>3</v>
      </c>
      <c r="T20" s="82">
        <f>IFERROR(S20/(O20+P20),"-")</f>
        <v>1</v>
      </c>
      <c r="U20" s="182">
        <f>IFERROR(J20/SUM(P20:P21),"-")</f>
        <v>5769.2307692308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-75000</v>
      </c>
      <c r="AB20" s="85">
        <f>SUM(X20:X21)/SUM(J20:J21)</f>
        <v>0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0.33333333333333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/>
      <c r="E21" s="203"/>
      <c r="F21" s="203" t="s">
        <v>69</v>
      </c>
      <c r="G21" s="203"/>
      <c r="H21" s="90"/>
      <c r="I21" s="90"/>
      <c r="J21" s="188"/>
      <c r="K21" s="81">
        <v>58</v>
      </c>
      <c r="L21" s="81">
        <v>19</v>
      </c>
      <c r="M21" s="81">
        <v>9</v>
      </c>
      <c r="N21" s="91">
        <v>10</v>
      </c>
      <c r="O21" s="92">
        <v>0</v>
      </c>
      <c r="P21" s="93">
        <f>N21+O21</f>
        <v>10</v>
      </c>
      <c r="Q21" s="82">
        <f>IFERROR(P21/M21,"-")</f>
        <v>1.1111111111111</v>
      </c>
      <c r="R21" s="81">
        <v>0</v>
      </c>
      <c r="S21" s="81">
        <v>1</v>
      </c>
      <c r="T21" s="82">
        <f>IFERROR(S21/(O21+P21),"-")</f>
        <v>0.1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2</v>
      </c>
      <c r="AN21" s="101">
        <f>IF(P21=0,"",IF(AM21=0,"",(AM21/P21)))</f>
        <v>0.2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4</v>
      </c>
      <c r="BF21" s="113">
        <f>IF(P21=0,"",IF(BE21=0,"",(BE21/P21)))</f>
        <v>0.4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</v>
      </c>
      <c r="BY21" s="128">
        <v>1</v>
      </c>
      <c r="BZ21" s="129">
        <f>IFERROR(BY21/BW21,"-")</f>
        <v>1</v>
      </c>
      <c r="CA21" s="130">
        <v>65000</v>
      </c>
      <c r="CB21" s="131">
        <f>IFERROR(CA21/BW21,"-")</f>
        <v>65000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>
        <v>65000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192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59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30"/>
      <c r="B23" s="37"/>
      <c r="C23" s="21"/>
      <c r="D23" s="21"/>
      <c r="E23" s="21"/>
      <c r="F23" s="22"/>
      <c r="G23" s="36"/>
      <c r="H23" s="36"/>
      <c r="I23" s="75"/>
      <c r="J23" s="193"/>
      <c r="K23" s="34"/>
      <c r="L23" s="34"/>
      <c r="M23" s="31"/>
      <c r="N23" s="23"/>
      <c r="O23" s="23"/>
      <c r="P23" s="23"/>
      <c r="Q23" s="33"/>
      <c r="R23" s="32"/>
      <c r="S23" s="23"/>
      <c r="T23" s="32"/>
      <c r="U23" s="183"/>
      <c r="V23" s="25"/>
      <c r="W23" s="25"/>
      <c r="X23" s="189"/>
      <c r="Y23" s="189"/>
      <c r="Z23" s="189"/>
      <c r="AA23" s="189"/>
      <c r="AB23" s="33"/>
      <c r="AC23" s="61"/>
      <c r="AD23" s="63"/>
      <c r="AE23" s="64"/>
      <c r="AF23" s="63"/>
      <c r="AG23" s="67"/>
      <c r="AH23" s="68"/>
      <c r="AI23" s="69"/>
      <c r="AJ23" s="70"/>
      <c r="AK23" s="70"/>
      <c r="AL23" s="70"/>
      <c r="AM23" s="63"/>
      <c r="AN23" s="64"/>
      <c r="AO23" s="63"/>
      <c r="AP23" s="67"/>
      <c r="AQ23" s="68"/>
      <c r="AR23" s="69"/>
      <c r="AS23" s="70"/>
      <c r="AT23" s="70"/>
      <c r="AU23" s="70"/>
      <c r="AV23" s="63"/>
      <c r="AW23" s="64"/>
      <c r="AX23" s="63"/>
      <c r="AY23" s="67"/>
      <c r="AZ23" s="68"/>
      <c r="BA23" s="69"/>
      <c r="BB23" s="70"/>
      <c r="BC23" s="70"/>
      <c r="BD23" s="70"/>
      <c r="BE23" s="63"/>
      <c r="BF23" s="64"/>
      <c r="BG23" s="63"/>
      <c r="BH23" s="67"/>
      <c r="BI23" s="68"/>
      <c r="BJ23" s="69"/>
      <c r="BK23" s="70"/>
      <c r="BL23" s="70"/>
      <c r="BM23" s="70"/>
      <c r="BN23" s="65"/>
      <c r="BO23" s="66"/>
      <c r="BP23" s="63"/>
      <c r="BQ23" s="67"/>
      <c r="BR23" s="68"/>
      <c r="BS23" s="69"/>
      <c r="BT23" s="70"/>
      <c r="BU23" s="70"/>
      <c r="BV23" s="70"/>
      <c r="BW23" s="65"/>
      <c r="BX23" s="66"/>
      <c r="BY23" s="63"/>
      <c r="BZ23" s="67"/>
      <c r="CA23" s="68"/>
      <c r="CB23" s="69"/>
      <c r="CC23" s="70"/>
      <c r="CD23" s="70"/>
      <c r="CE23" s="70"/>
      <c r="CF23" s="65"/>
      <c r="CG23" s="66"/>
      <c r="CH23" s="63"/>
      <c r="CI23" s="67"/>
      <c r="CJ23" s="68"/>
      <c r="CK23" s="69"/>
      <c r="CL23" s="70"/>
      <c r="CM23" s="70"/>
      <c r="CN23" s="70"/>
      <c r="CO23" s="71"/>
      <c r="CP23" s="68"/>
      <c r="CQ23" s="68"/>
      <c r="CR23" s="68"/>
      <c r="CS23" s="72"/>
    </row>
    <row r="24" spans="1:98">
      <c r="A24" s="19">
        <f>AB24</f>
        <v>3.3350427350427</v>
      </c>
      <c r="B24" s="39"/>
      <c r="C24" s="39"/>
      <c r="D24" s="39"/>
      <c r="E24" s="39"/>
      <c r="F24" s="39"/>
      <c r="G24" s="40" t="s">
        <v>107</v>
      </c>
      <c r="H24" s="40"/>
      <c r="I24" s="40"/>
      <c r="J24" s="190">
        <f>SUM(J6:J23)</f>
        <v>585000</v>
      </c>
      <c r="K24" s="41">
        <f>SUM(K6:K23)</f>
        <v>871</v>
      </c>
      <c r="L24" s="41">
        <f>SUM(L6:L23)</f>
        <v>400</v>
      </c>
      <c r="M24" s="41">
        <f>SUM(M6:M23)</f>
        <v>715</v>
      </c>
      <c r="N24" s="41">
        <f>SUM(N6:N23)</f>
        <v>190</v>
      </c>
      <c r="O24" s="41">
        <f>SUM(O6:O23)</f>
        <v>1</v>
      </c>
      <c r="P24" s="41">
        <f>SUM(P6:P23)</f>
        <v>191</v>
      </c>
      <c r="Q24" s="42">
        <f>IFERROR(P24/M24,"-")</f>
        <v>0.26713286713287</v>
      </c>
      <c r="R24" s="78">
        <f>SUM(R6:R23)</f>
        <v>22</v>
      </c>
      <c r="S24" s="78">
        <f>SUM(S6:S23)</f>
        <v>32</v>
      </c>
      <c r="T24" s="42">
        <f>IFERROR(R24/P24,"-")</f>
        <v>0.1151832460733</v>
      </c>
      <c r="U24" s="184">
        <f>IFERROR(J24/P24,"-")</f>
        <v>3062.8272251309</v>
      </c>
      <c r="V24" s="44">
        <f>SUM(V6:V23)</f>
        <v>34</v>
      </c>
      <c r="W24" s="42">
        <f>IFERROR(V24/P24,"-")</f>
        <v>0.17801047120419</v>
      </c>
      <c r="X24" s="190">
        <f>SUM(X6:X23)</f>
        <v>1951000</v>
      </c>
      <c r="Y24" s="190">
        <f>IFERROR(X24/P24,"-")</f>
        <v>10214.659685864</v>
      </c>
      <c r="Z24" s="190">
        <f>IFERROR(X24/V24,"-")</f>
        <v>57382.352941176</v>
      </c>
      <c r="AA24" s="190">
        <f>X24-J24</f>
        <v>1366000</v>
      </c>
      <c r="AB24" s="47">
        <f>X24/J24</f>
        <v>3.3350427350427</v>
      </c>
      <c r="AC24" s="6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109</v>
      </c>
      <c r="C6" s="203" t="s">
        <v>110</v>
      </c>
      <c r="D6" s="203" t="s">
        <v>111</v>
      </c>
      <c r="E6" s="203" t="s">
        <v>112</v>
      </c>
      <c r="F6" s="203" t="s">
        <v>64</v>
      </c>
      <c r="G6" s="203" t="s">
        <v>113</v>
      </c>
      <c r="H6" s="90" t="s">
        <v>114</v>
      </c>
      <c r="I6" s="90" t="s">
        <v>115</v>
      </c>
      <c r="J6" s="188">
        <v>65000</v>
      </c>
      <c r="K6" s="81">
        <v>5</v>
      </c>
      <c r="L6" s="81">
        <v>0</v>
      </c>
      <c r="M6" s="81">
        <v>24</v>
      </c>
      <c r="N6" s="91">
        <v>3</v>
      </c>
      <c r="O6" s="92">
        <v>0</v>
      </c>
      <c r="P6" s="93">
        <f>N6+O6</f>
        <v>3</v>
      </c>
      <c r="Q6" s="82">
        <f>IFERROR(P6/M6,"-")</f>
        <v>0.125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IFERROR(J6/SUM(P6:P7),"-")</f>
        <v>2826.0869565217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116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80</v>
      </c>
      <c r="L7" s="81">
        <v>65</v>
      </c>
      <c r="M7" s="81">
        <v>39</v>
      </c>
      <c r="N7" s="91">
        <v>19</v>
      </c>
      <c r="O7" s="92">
        <v>1</v>
      </c>
      <c r="P7" s="93">
        <f>N7+O7</f>
        <v>20</v>
      </c>
      <c r="Q7" s="82">
        <f>IFERROR(P7/M7,"-")</f>
        <v>0.51282051282051</v>
      </c>
      <c r="R7" s="81">
        <v>0</v>
      </c>
      <c r="S7" s="81">
        <v>8</v>
      </c>
      <c r="T7" s="82">
        <f>IFERROR(S7/(O7+P7),"-")</f>
        <v>0.38095238095238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3</v>
      </c>
      <c r="AE7" s="95">
        <f>IF(P7=0,"",IF(AD7=0,"",(AD7/P7)))</f>
        <v>0.15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5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0.05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3.327027027027</v>
      </c>
      <c r="B8" s="203" t="s">
        <v>117</v>
      </c>
      <c r="C8" s="203" t="s">
        <v>118</v>
      </c>
      <c r="D8" s="203" t="s">
        <v>119</v>
      </c>
      <c r="E8" s="203"/>
      <c r="F8" s="203" t="s">
        <v>64</v>
      </c>
      <c r="G8" s="203" t="s">
        <v>120</v>
      </c>
      <c r="H8" s="90" t="s">
        <v>121</v>
      </c>
      <c r="I8" s="90" t="s">
        <v>122</v>
      </c>
      <c r="J8" s="188">
        <v>185000</v>
      </c>
      <c r="K8" s="81">
        <v>39</v>
      </c>
      <c r="L8" s="81">
        <v>0</v>
      </c>
      <c r="M8" s="81">
        <v>186</v>
      </c>
      <c r="N8" s="91">
        <v>21</v>
      </c>
      <c r="O8" s="92">
        <v>1</v>
      </c>
      <c r="P8" s="93">
        <f>N8+O8</f>
        <v>22</v>
      </c>
      <c r="Q8" s="82">
        <f>IFERROR(P8/M8,"-")</f>
        <v>0.11827956989247</v>
      </c>
      <c r="R8" s="81">
        <v>1</v>
      </c>
      <c r="S8" s="81">
        <v>6</v>
      </c>
      <c r="T8" s="82">
        <f>IFERROR(S8/(O8+P8),"-")</f>
        <v>0.26086956521739</v>
      </c>
      <c r="U8" s="182">
        <f>IFERROR(J8/SUM(P8:P9),"-")</f>
        <v>1241.610738255</v>
      </c>
      <c r="V8" s="84">
        <v>1</v>
      </c>
      <c r="W8" s="82">
        <f>IF(P8=0,"-",V8/P8)</f>
        <v>0.045454545454545</v>
      </c>
      <c r="X8" s="186">
        <v>1500</v>
      </c>
      <c r="Y8" s="187">
        <f>IFERROR(X8/P8,"-")</f>
        <v>68.181818181818</v>
      </c>
      <c r="Z8" s="187">
        <f>IFERROR(X8/V8,"-")</f>
        <v>1500</v>
      </c>
      <c r="AA8" s="188">
        <f>SUM(X8:X9)-SUM(J8:J9)</f>
        <v>430500</v>
      </c>
      <c r="AB8" s="85">
        <f>SUM(X8:X9)/SUM(J8:J9)</f>
        <v>3.327027027027</v>
      </c>
      <c r="AC8" s="79"/>
      <c r="AD8" s="94">
        <v>5</v>
      </c>
      <c r="AE8" s="95">
        <f>IF(P8=0,"",IF(AD8=0,"",(AD8/P8)))</f>
        <v>0.22727272727273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9</v>
      </c>
      <c r="AN8" s="101">
        <f>IF(P8=0,"",IF(AM8=0,"",(AM8/P8)))</f>
        <v>0.40909090909091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0.045454545454545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0.13636363636364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0.13636363636364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0.045454545454545</v>
      </c>
      <c r="BY8" s="128">
        <v>1</v>
      </c>
      <c r="BZ8" s="129">
        <f>IFERROR(BY8/BW8,"-")</f>
        <v>1</v>
      </c>
      <c r="CA8" s="130">
        <v>1500</v>
      </c>
      <c r="CB8" s="131">
        <f>IFERROR(CA8/BW8,"-")</f>
        <v>1500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1500</v>
      </c>
      <c r="CQ8" s="141">
        <v>1500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123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390</v>
      </c>
      <c r="L9" s="81">
        <v>292</v>
      </c>
      <c r="M9" s="81">
        <v>202</v>
      </c>
      <c r="N9" s="91">
        <v>122</v>
      </c>
      <c r="O9" s="92">
        <v>5</v>
      </c>
      <c r="P9" s="93">
        <f>N9+O9</f>
        <v>127</v>
      </c>
      <c r="Q9" s="82">
        <f>IFERROR(P9/M9,"-")</f>
        <v>0.62871287128713</v>
      </c>
      <c r="R9" s="81">
        <v>8</v>
      </c>
      <c r="S9" s="81">
        <v>17</v>
      </c>
      <c r="T9" s="82">
        <f>IFERROR(S9/(O9+P9),"-")</f>
        <v>0.12878787878788</v>
      </c>
      <c r="U9" s="182"/>
      <c r="V9" s="84">
        <v>5</v>
      </c>
      <c r="W9" s="82">
        <f>IF(P9=0,"-",V9/P9)</f>
        <v>0.039370078740157</v>
      </c>
      <c r="X9" s="186">
        <v>614000</v>
      </c>
      <c r="Y9" s="187">
        <f>IFERROR(X9/P9,"-")</f>
        <v>4834.6456692913</v>
      </c>
      <c r="Z9" s="187">
        <f>IFERROR(X9/V9,"-")</f>
        <v>122800</v>
      </c>
      <c r="AA9" s="188"/>
      <c r="AB9" s="85"/>
      <c r="AC9" s="79"/>
      <c r="AD9" s="94">
        <v>20</v>
      </c>
      <c r="AE9" s="95">
        <f>IF(P9=0,"",IF(AD9=0,"",(AD9/P9)))</f>
        <v>0.15748031496063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22</v>
      </c>
      <c r="AN9" s="101">
        <f>IF(P9=0,"",IF(AM9=0,"",(AM9/P9)))</f>
        <v>0.17322834645669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14</v>
      </c>
      <c r="AW9" s="107">
        <f>IF(P9=0,"",IF(AV9=0,"",(AV9/P9)))</f>
        <v>0.11023622047244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25</v>
      </c>
      <c r="BF9" s="113">
        <f>IF(P9=0,"",IF(BE9=0,"",(BE9/P9)))</f>
        <v>0.19685039370079</v>
      </c>
      <c r="BG9" s="112">
        <v>3</v>
      </c>
      <c r="BH9" s="114">
        <f>IFERROR(BG9/BE9,"-")</f>
        <v>0.12</v>
      </c>
      <c r="BI9" s="115">
        <v>544000</v>
      </c>
      <c r="BJ9" s="116">
        <f>IFERROR(BI9/BE9,"-")</f>
        <v>21760</v>
      </c>
      <c r="BK9" s="117">
        <v>1</v>
      </c>
      <c r="BL9" s="117"/>
      <c r="BM9" s="117">
        <v>2</v>
      </c>
      <c r="BN9" s="119">
        <v>24</v>
      </c>
      <c r="BO9" s="120">
        <f>IF(P9=0,"",IF(BN9=0,"",(BN9/P9)))</f>
        <v>0.18897637795276</v>
      </c>
      <c r="BP9" s="121">
        <v>2</v>
      </c>
      <c r="BQ9" s="122">
        <f>IFERROR(BP9/BN9,"-")</f>
        <v>0.083333333333333</v>
      </c>
      <c r="BR9" s="123">
        <v>42000</v>
      </c>
      <c r="BS9" s="124">
        <f>IFERROR(BR9/BN9,"-")</f>
        <v>1750</v>
      </c>
      <c r="BT9" s="125">
        <v>1</v>
      </c>
      <c r="BU9" s="125"/>
      <c r="BV9" s="125">
        <v>1</v>
      </c>
      <c r="BW9" s="126">
        <v>19</v>
      </c>
      <c r="BX9" s="127">
        <f>IF(P9=0,"",IF(BW9=0,"",(BW9/P9)))</f>
        <v>0.1496062992126</v>
      </c>
      <c r="BY9" s="128">
        <v>1</v>
      </c>
      <c r="BZ9" s="129">
        <f>IFERROR(BY9/BW9,"-")</f>
        <v>0.052631578947368</v>
      </c>
      <c r="CA9" s="130">
        <v>28000</v>
      </c>
      <c r="CB9" s="131">
        <f>IFERROR(CA9/BW9,"-")</f>
        <v>1473.6842105263</v>
      </c>
      <c r="CC9" s="132"/>
      <c r="CD9" s="132"/>
      <c r="CE9" s="132">
        <v>1</v>
      </c>
      <c r="CF9" s="133">
        <v>3</v>
      </c>
      <c r="CG9" s="134">
        <f>IF(P9=0,"",IF(CF9=0,"",(CF9/P9)))</f>
        <v>0.023622047244094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614000</v>
      </c>
      <c r="CQ9" s="141">
        <v>509000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2.462</v>
      </c>
      <c r="B12" s="39"/>
      <c r="C12" s="39"/>
      <c r="D12" s="39"/>
      <c r="E12" s="39"/>
      <c r="F12" s="39"/>
      <c r="G12" s="40" t="s">
        <v>124</v>
      </c>
      <c r="H12" s="40"/>
      <c r="I12" s="40"/>
      <c r="J12" s="190">
        <f>SUM(J6:J11)</f>
        <v>250000</v>
      </c>
      <c r="K12" s="41">
        <f>SUM(K6:K11)</f>
        <v>514</v>
      </c>
      <c r="L12" s="41">
        <f>SUM(L6:L11)</f>
        <v>357</v>
      </c>
      <c r="M12" s="41">
        <f>SUM(M6:M11)</f>
        <v>451</v>
      </c>
      <c r="N12" s="41">
        <f>SUM(N6:N11)</f>
        <v>165</v>
      </c>
      <c r="O12" s="41">
        <f>SUM(O6:O11)</f>
        <v>7</v>
      </c>
      <c r="P12" s="41">
        <f>SUM(P6:P11)</f>
        <v>172</v>
      </c>
      <c r="Q12" s="42">
        <f>IFERROR(P12/M12,"-")</f>
        <v>0.38137472283814</v>
      </c>
      <c r="R12" s="78">
        <f>SUM(R6:R11)</f>
        <v>9</v>
      </c>
      <c r="S12" s="78">
        <f>SUM(S6:S11)</f>
        <v>32</v>
      </c>
      <c r="T12" s="42">
        <f>IFERROR(R12/P12,"-")</f>
        <v>0.052325581395349</v>
      </c>
      <c r="U12" s="184">
        <f>IFERROR(J12/P12,"-")</f>
        <v>1453.488372093</v>
      </c>
      <c r="V12" s="44">
        <f>SUM(V6:V11)</f>
        <v>6</v>
      </c>
      <c r="W12" s="42">
        <f>IFERROR(V12/P12,"-")</f>
        <v>0.034883720930233</v>
      </c>
      <c r="X12" s="190">
        <f>SUM(X6:X11)</f>
        <v>615500</v>
      </c>
      <c r="Y12" s="190">
        <f>IFERROR(X12/P12,"-")</f>
        <v>3578.488372093</v>
      </c>
      <c r="Z12" s="190">
        <f>IFERROR(X12/V12,"-")</f>
        <v>102583.33333333</v>
      </c>
      <c r="AA12" s="190">
        <f>X12-J12</f>
        <v>365500</v>
      </c>
      <c r="AB12" s="47">
        <f>X12/J12</f>
        <v>2.462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