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<sst xmlns="http://schemas.openxmlformats.org/spreadsheetml/2006/main" uniqueCount="117">
  <si>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</si>
  <si>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</si>
  <si>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</si>
  <si>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</si>
  <si>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</si>
  <si>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</si>
  <si>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</si>
  <si>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</si>
  <si>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</si>
  <si>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</si>
  <si>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</si>
  <si>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</si>
  <si>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</si>
  <si>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</si>
  <si>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</si>
  <si>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</si>
  <si>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</si>
  <si>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</si>
  <si>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</si>
  <si>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</si>
  <si>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</si>
  <si>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</si>
  <si>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</si>
  <si>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</si>
  <si>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</si>
  <si>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10月</t>
  </si>
  <si>
    <t>ヘスティア</t>
  </si>
  <si>
    <t>最終更新日</t>
  </si>
  <si>
    <t>01月31日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</si>
  <si>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</si>
  <si>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</si>
  <si>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</si>
  <si>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</si>
  <si>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</si>
  <si>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</si>
  <si>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</si>
  <si>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</si>
  <si>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</si>
  <si>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</si>
  <si>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</si>
  <si>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</si>
  <si>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</si>
  <si>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</si>
  <si>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</si>
  <si>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</si>
  <si>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</si>
  <si>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</si>
  <si>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</si>
  <si>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</si>
  <si>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</si>
  <si>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</si>
  <si>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</si>
  <si>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</si>
  <si>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</si>
  <si>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</si>
  <si>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</si>
  <si>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</si>
  <si>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</si>
  <si>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</si>
  <si>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</si>
  <si>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</si>
  <si>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ad533</t>
  </si>
  <si>
    <t>コアマガジン</t>
  </si>
  <si>
    <t>5P風俗ヘスティア(一条さん)</t>
  </si>
  <si>
    <t>lp01</t>
  </si>
  <si>
    <t>実話BUNKA超タブー</t>
  </si>
  <si>
    <t>1C5P</t>
  </si>
  <si>
    <t>10月01日(火)</t>
  </si>
  <si>
    <t>ad534</t>
  </si>
  <si>
    <t>空電</t>
  </si>
  <si>
    <t>ad535</t>
  </si>
  <si>
    <t>実話BUNKAタブー</t>
  </si>
  <si>
    <t>10月16日(水)</t>
  </si>
  <si>
    <t>ad536</t>
  </si>
  <si>
    <t>ad537</t>
  </si>
  <si>
    <t>日本ジャーナル出版</t>
  </si>
  <si>
    <t>週刊実話増刊「実話ザ・タブー」</t>
  </si>
  <si>
    <t>10月23日(水)</t>
  </si>
  <si>
    <t>ad538</t>
  </si>
  <si>
    <t>ad539</t>
  </si>
  <si>
    <t>大洋図書</t>
  </si>
  <si>
    <t>2P_対談風原稿_ヘスティア</t>
  </si>
  <si>
    <t>臨時増刊ラヴァーズ</t>
  </si>
  <si>
    <t>4C2P</t>
  </si>
  <si>
    <t>10月24日(木)</t>
  </si>
  <si>
    <t>ad540</t>
  </si>
  <si>
    <t>雑誌 TOTAL</t>
  </si>
  <si>
    <t>●DVD 広告</t>
  </si>
  <si>
    <t>pa511</t>
  </si>
  <si>
    <t>一水社</t>
  </si>
  <si>
    <t>DVD漫画きよし</t>
  </si>
  <si>
    <t>A4、書店売</t>
  </si>
  <si>
    <t>しろうと美人妻中出し地下DVD9時間（仮）</t>
  </si>
  <si>
    <t>DVD貼付け面4C1/2P</t>
  </si>
  <si>
    <t>10月03日(木)</t>
  </si>
  <si>
    <t>pa512</t>
  </si>
  <si>
    <t>pa513</t>
  </si>
  <si>
    <t>ぶんか社</t>
  </si>
  <si>
    <t>DVD4コマ-ヘスティア</t>
  </si>
  <si>
    <t>EXCITING MAX!SPECIAL</t>
  </si>
  <si>
    <t>DVD袋裏1C+DVDコンテンツ枠</t>
  </si>
  <si>
    <t>10月11日(金)</t>
  </si>
  <si>
    <t>pa514</t>
  </si>
  <si>
    <t>pa509</t>
  </si>
  <si>
    <t>三和出版</t>
  </si>
  <si>
    <t>A4変形、季刊売、CVS、840円</t>
  </si>
  <si>
    <t>MEN'S DVD</t>
  </si>
  <si>
    <t>DVD袋表4C</t>
  </si>
  <si>
    <t>10月31日(木)</t>
  </si>
  <si>
    <t>pa510</t>
  </si>
  <si>
    <t>pa515</t>
  </si>
  <si>
    <t>ダイアプレス</t>
  </si>
  <si>
    <t>書店売</t>
  </si>
  <si>
    <t>ロシアの妖精</t>
  </si>
  <si>
    <t>10月26日(土)</t>
  </si>
  <si>
    <t>pa516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</si>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</sst>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8</v>
      </c>
      <c r="D6" s="195">
        <v>330000</v>
      </c>
      <c r="E6" s="81">
        <v>483</v>
      </c>
      <c r="F6" s="81">
        <v>205</v>
      </c>
      <c r="G6" s="81">
        <v>387</v>
      </c>
      <c r="H6" s="91">
        <v>97</v>
      </c>
      <c r="I6" s="92">
        <v>1</v>
      </c>
      <c r="J6" s="145">
        <f>H6+I6</f>
        <v>98</v>
      </c>
      <c r="K6" s="82">
        <f>IFERROR(J6/G6,"-")</f>
        <v>0.25322997416021</v>
      </c>
      <c r="L6" s="81">
        <v>12</v>
      </c>
      <c r="M6" s="81">
        <v>18</v>
      </c>
      <c r="N6" s="82">
        <f>IFERROR(L6/J6,"-")</f>
        <v>0.12244897959184</v>
      </c>
      <c r="O6" s="83">
        <f>IFERROR(D6/J6,"-")</f>
        <v>3367.3469387755</v>
      </c>
      <c r="P6" s="84">
        <v>22</v>
      </c>
      <c r="Q6" s="82">
        <f>IFERROR(P6/J6,"-")</f>
        <v>0.22448979591837</v>
      </c>
      <c r="R6" s="200">
        <v>707500</v>
      </c>
      <c r="S6" s="201">
        <f>IFERROR(R6/J6,"-")</f>
        <v>7219.387755102</v>
      </c>
      <c r="T6" s="201">
        <f>IFERROR(R6/P6,"-")</f>
        <v>32159.090909091</v>
      </c>
      <c r="U6" s="195">
        <f>IFERROR(R6-D6,"-")</f>
        <v>377500</v>
      </c>
      <c r="V6" s="85">
        <f>R6/D6</f>
        <v>2.1439393939394</v>
      </c>
      <c r="W6" s="79"/>
      <c r="X6" s="144"/>
    </row>
    <row r="7" spans="1:24">
      <c r="A7" s="80"/>
      <c r="B7" s="86" t="s">
        <v>24</v>
      </c>
      <c r="C7" s="86">
        <v>8</v>
      </c>
      <c r="D7" s="195">
        <v>440000</v>
      </c>
      <c r="E7" s="81">
        <v>1542</v>
      </c>
      <c r="F7" s="81">
        <v>1015</v>
      </c>
      <c r="G7" s="81">
        <v>1486</v>
      </c>
      <c r="H7" s="91">
        <v>470</v>
      </c>
      <c r="I7" s="92">
        <v>8</v>
      </c>
      <c r="J7" s="145">
        <f>H7+I7</f>
        <v>478</v>
      </c>
      <c r="K7" s="82">
        <f>IFERROR(J7/G7,"-")</f>
        <v>0.32166890982503</v>
      </c>
      <c r="L7" s="81">
        <v>19</v>
      </c>
      <c r="M7" s="81">
        <v>100</v>
      </c>
      <c r="N7" s="82">
        <f>IFERROR(L7/J7,"-")</f>
        <v>0.039748953974895</v>
      </c>
      <c r="O7" s="83">
        <f>IFERROR(D7/J7,"-")</f>
        <v>920.50209205021</v>
      </c>
      <c r="P7" s="84">
        <v>21</v>
      </c>
      <c r="Q7" s="82">
        <f>IFERROR(P7/J7,"-")</f>
        <v>0.043933054393305</v>
      </c>
      <c r="R7" s="200">
        <v>1547500</v>
      </c>
      <c r="S7" s="201">
        <f>IFERROR(R7/J7,"-")</f>
        <v>3237.4476987448</v>
      </c>
      <c r="T7" s="201">
        <f>IFERROR(R7/P7,"-")</f>
        <v>73690.476190476</v>
      </c>
      <c r="U7" s="195">
        <f>IFERROR(R7-D7,"-")</f>
        <v>1107500</v>
      </c>
      <c r="V7" s="85">
        <f>R7/D7</f>
        <v>3.5170454545455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770000</v>
      </c>
      <c r="E10" s="41">
        <f>SUM(E6:E8)</f>
        <v>2025</v>
      </c>
      <c r="F10" s="41">
        <f>SUM(F6:F8)</f>
        <v>1220</v>
      </c>
      <c r="G10" s="41">
        <f>SUM(G6:G8)</f>
        <v>1873</v>
      </c>
      <c r="H10" s="41">
        <f>SUM(H6:H8)</f>
        <v>567</v>
      </c>
      <c r="I10" s="41">
        <f>SUM(I6:I8)</f>
        <v>9</v>
      </c>
      <c r="J10" s="41">
        <f>SUM(J6:J8)</f>
        <v>576</v>
      </c>
      <c r="K10" s="42">
        <f>IFERROR(J10/G10,"-")</f>
        <v>0.30752802989856</v>
      </c>
      <c r="L10" s="78">
        <f>SUM(L6:L8)</f>
        <v>31</v>
      </c>
      <c r="M10" s="78">
        <f>SUM(M6:M8)</f>
        <v>118</v>
      </c>
      <c r="N10" s="42">
        <f>IFERROR(L10/J10,"-")</f>
        <v>0.053819444444444</v>
      </c>
      <c r="O10" s="43">
        <f>IFERROR(D10/J10,"-")</f>
        <v>1336.8055555556</v>
      </c>
      <c r="P10" s="44">
        <f>SUM(P6:P8)</f>
        <v>43</v>
      </c>
      <c r="Q10" s="42">
        <f>IFERROR(P10/J10,"-")</f>
        <v>0.074652777777778</v>
      </c>
      <c r="R10" s="45">
        <f>SUM(R6:R8)</f>
        <v>2255000</v>
      </c>
      <c r="S10" s="45">
        <f>IFERROR(R10/J10,"-")</f>
        <v>3914.9305555556</v>
      </c>
      <c r="T10" s="45">
        <f>IFERROR(R10/P10,"-")</f>
        <v>52441.860465116</v>
      </c>
      <c r="U10" s="46">
        <f>SUM(U6:U8)</f>
        <v>1485000</v>
      </c>
      <c r="V10" s="47">
        <f>IFERROR(R10/D10,"-")</f>
        <v>2.9285714285714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0.96923076923077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65000</v>
      </c>
      <c r="K6" s="81">
        <v>12</v>
      </c>
      <c r="L6" s="81">
        <v>0</v>
      </c>
      <c r="M6" s="81">
        <v>47</v>
      </c>
      <c r="N6" s="91">
        <v>7</v>
      </c>
      <c r="O6" s="92">
        <v>0</v>
      </c>
      <c r="P6" s="93">
        <f>N6+O6</f>
        <v>7</v>
      </c>
      <c r="Q6" s="82">
        <f>IFERROR(P6/M6,"-")</f>
        <v>0.14893617021277</v>
      </c>
      <c r="R6" s="81">
        <v>1</v>
      </c>
      <c r="S6" s="81">
        <v>0</v>
      </c>
      <c r="T6" s="82">
        <f>IFERROR(S6/(O6+P6),"-")</f>
        <v>0</v>
      </c>
      <c r="U6" s="182">
        <f>IFERROR(J6/SUM(P6:P7),"-")</f>
        <v>2954.5454545455</v>
      </c>
      <c r="V6" s="84">
        <v>2</v>
      </c>
      <c r="W6" s="82">
        <f>IF(P6=0,"-",V6/P6)</f>
        <v>0.28571428571429</v>
      </c>
      <c r="X6" s="186">
        <v>18000</v>
      </c>
      <c r="Y6" s="187">
        <f>IFERROR(X6/P6,"-")</f>
        <v>2571.4285714286</v>
      </c>
      <c r="Z6" s="187">
        <f>IFERROR(X6/V6,"-")</f>
        <v>9000</v>
      </c>
      <c r="AA6" s="188">
        <f>SUM(X6:X7)-SUM(J6:J7)</f>
        <v>-2000</v>
      </c>
      <c r="AB6" s="85">
        <f>SUM(X6:X7)/SUM(J6:J7)</f>
        <v>0.96923076923077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2</v>
      </c>
      <c r="AN6" s="101">
        <f>IF(P6=0,"",IF(AM6=0,"",(AM6/P6)))</f>
        <v>0.28571428571429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</v>
      </c>
      <c r="AW6" s="107">
        <f>IF(P6=0,"",IF(AV6=0,"",(AV6/P6)))</f>
        <v>0.14285714285714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1</v>
      </c>
      <c r="BF6" s="113">
        <f>IF(P6=0,"",IF(BE6=0,"",(BE6/P6)))</f>
        <v>0.14285714285714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3</v>
      </c>
      <c r="BO6" s="120">
        <f>IF(P6=0,"",IF(BN6=0,"",(BN6/P6)))</f>
        <v>0.42857142857143</v>
      </c>
      <c r="BP6" s="121">
        <v>2</v>
      </c>
      <c r="BQ6" s="122">
        <f>IFERROR(BP6/BN6,"-")</f>
        <v>0.66666666666667</v>
      </c>
      <c r="BR6" s="123">
        <v>18000</v>
      </c>
      <c r="BS6" s="124">
        <f>IFERROR(BR6/BN6,"-")</f>
        <v>6000</v>
      </c>
      <c r="BT6" s="125">
        <v>1</v>
      </c>
      <c r="BU6" s="125"/>
      <c r="BV6" s="125">
        <v>1</v>
      </c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18000</v>
      </c>
      <c r="CQ6" s="141">
        <v>15000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139</v>
      </c>
      <c r="L7" s="81">
        <v>59</v>
      </c>
      <c r="M7" s="81">
        <v>30</v>
      </c>
      <c r="N7" s="91">
        <v>14</v>
      </c>
      <c r="O7" s="92">
        <v>1</v>
      </c>
      <c r="P7" s="93">
        <f>N7+O7</f>
        <v>15</v>
      </c>
      <c r="Q7" s="82">
        <f>IFERROR(P7/M7,"-")</f>
        <v>0.5</v>
      </c>
      <c r="R7" s="81">
        <v>1</v>
      </c>
      <c r="S7" s="81">
        <v>2</v>
      </c>
      <c r="T7" s="82">
        <f>IFERROR(S7/(O7+P7),"-")</f>
        <v>0.125</v>
      </c>
      <c r="U7" s="182"/>
      <c r="V7" s="84">
        <v>2</v>
      </c>
      <c r="W7" s="82">
        <f>IF(P7=0,"-",V7/P7)</f>
        <v>0.13333333333333</v>
      </c>
      <c r="X7" s="186">
        <v>45000</v>
      </c>
      <c r="Y7" s="187">
        <f>IFERROR(X7/P7,"-")</f>
        <v>3000</v>
      </c>
      <c r="Z7" s="187">
        <f>IFERROR(X7/V7,"-")</f>
        <v>22500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0.066666666666667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5</v>
      </c>
      <c r="BF7" s="113">
        <f>IF(P7=0,"",IF(BE7=0,"",(BE7/P7)))</f>
        <v>0.33333333333333</v>
      </c>
      <c r="BG7" s="112">
        <v>1</v>
      </c>
      <c r="BH7" s="114">
        <f>IFERROR(BG7/BE7,"-")</f>
        <v>0.2</v>
      </c>
      <c r="BI7" s="115">
        <v>15000</v>
      </c>
      <c r="BJ7" s="116">
        <f>IFERROR(BI7/BE7,"-")</f>
        <v>3000</v>
      </c>
      <c r="BK7" s="117"/>
      <c r="BL7" s="117">
        <v>1</v>
      </c>
      <c r="BM7" s="117"/>
      <c r="BN7" s="119">
        <v>7</v>
      </c>
      <c r="BO7" s="120">
        <f>IF(P7=0,"",IF(BN7=0,"",(BN7/P7)))</f>
        <v>0.46666666666667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2</v>
      </c>
      <c r="BX7" s="127">
        <f>IF(P7=0,"",IF(BW7=0,"",(BW7/P7)))</f>
        <v>0.13333333333333</v>
      </c>
      <c r="BY7" s="128">
        <v>2</v>
      </c>
      <c r="BZ7" s="129">
        <f>IFERROR(BY7/BW7,"-")</f>
        <v>1</v>
      </c>
      <c r="CA7" s="130">
        <v>33000</v>
      </c>
      <c r="CB7" s="131">
        <f>IFERROR(CA7/BW7,"-")</f>
        <v>16500</v>
      </c>
      <c r="CC7" s="132"/>
      <c r="CD7" s="132">
        <v>1</v>
      </c>
      <c r="CE7" s="132">
        <v>1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2</v>
      </c>
      <c r="CP7" s="141">
        <v>45000</v>
      </c>
      <c r="CQ7" s="141">
        <v>18000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1.3846153846154</v>
      </c>
      <c r="B8" s="203" t="s">
        <v>70</v>
      </c>
      <c r="C8" s="203" t="s">
        <v>62</v>
      </c>
      <c r="D8" s="203" t="s">
        <v>63</v>
      </c>
      <c r="E8" s="203"/>
      <c r="F8" s="203" t="s">
        <v>64</v>
      </c>
      <c r="G8" s="203" t="s">
        <v>71</v>
      </c>
      <c r="H8" s="90" t="s">
        <v>66</v>
      </c>
      <c r="I8" s="90" t="s">
        <v>72</v>
      </c>
      <c r="J8" s="188">
        <v>65000</v>
      </c>
      <c r="K8" s="81">
        <v>5</v>
      </c>
      <c r="L8" s="81">
        <v>0</v>
      </c>
      <c r="M8" s="81">
        <v>43</v>
      </c>
      <c r="N8" s="91">
        <v>5</v>
      </c>
      <c r="O8" s="92">
        <v>0</v>
      </c>
      <c r="P8" s="93">
        <f>N8+O8</f>
        <v>5</v>
      </c>
      <c r="Q8" s="82">
        <f>IFERROR(P8/M8,"-")</f>
        <v>0.11627906976744</v>
      </c>
      <c r="R8" s="81">
        <v>2</v>
      </c>
      <c r="S8" s="81">
        <v>1</v>
      </c>
      <c r="T8" s="82">
        <f>IFERROR(S8/(O8+P8),"-")</f>
        <v>0.2</v>
      </c>
      <c r="U8" s="182">
        <f>IFERROR(J8/SUM(P8:P9),"-")</f>
        <v>3823.5294117647</v>
      </c>
      <c r="V8" s="84">
        <v>1</v>
      </c>
      <c r="W8" s="82">
        <f>IF(P8=0,"-",V8/P8)</f>
        <v>0.2</v>
      </c>
      <c r="X8" s="186">
        <v>40000</v>
      </c>
      <c r="Y8" s="187">
        <f>IFERROR(X8/P8,"-")</f>
        <v>8000</v>
      </c>
      <c r="Z8" s="187">
        <f>IFERROR(X8/V8,"-")</f>
        <v>40000</v>
      </c>
      <c r="AA8" s="188">
        <f>SUM(X8:X9)-SUM(J8:J9)</f>
        <v>25000</v>
      </c>
      <c r="AB8" s="85">
        <f>SUM(X8:X9)/SUM(J8:J9)</f>
        <v>1.3846153846154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>
        <v>1</v>
      </c>
      <c r="AW8" s="107">
        <f>IF(P8=0,"",IF(AV8=0,"",(AV8/P8)))</f>
        <v>0.2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2</v>
      </c>
      <c r="BF8" s="113">
        <f>IF(P8=0,"",IF(BE8=0,"",(BE8/P8)))</f>
        <v>0.4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1</v>
      </c>
      <c r="BO8" s="120">
        <f>IF(P8=0,"",IF(BN8=0,"",(BN8/P8)))</f>
        <v>0.2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1</v>
      </c>
      <c r="BX8" s="127">
        <f>IF(P8=0,"",IF(BW8=0,"",(BW8/P8)))</f>
        <v>0.2</v>
      </c>
      <c r="BY8" s="128">
        <v>1</v>
      </c>
      <c r="BZ8" s="129">
        <f>IFERROR(BY8/BW8,"-")</f>
        <v>1</v>
      </c>
      <c r="CA8" s="130">
        <v>40000</v>
      </c>
      <c r="CB8" s="131">
        <f>IFERROR(CA8/BW8,"-")</f>
        <v>40000</v>
      </c>
      <c r="CC8" s="132"/>
      <c r="CD8" s="132"/>
      <c r="CE8" s="132">
        <v>1</v>
      </c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40000</v>
      </c>
      <c r="CQ8" s="141">
        <v>40000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73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72</v>
      </c>
      <c r="L9" s="81">
        <v>39</v>
      </c>
      <c r="M9" s="81">
        <v>28</v>
      </c>
      <c r="N9" s="91">
        <v>12</v>
      </c>
      <c r="O9" s="92">
        <v>0</v>
      </c>
      <c r="P9" s="93">
        <f>N9+O9</f>
        <v>12</v>
      </c>
      <c r="Q9" s="82">
        <f>IFERROR(P9/M9,"-")</f>
        <v>0.42857142857143</v>
      </c>
      <c r="R9" s="81">
        <v>1</v>
      </c>
      <c r="S9" s="81">
        <v>5</v>
      </c>
      <c r="T9" s="82">
        <f>IFERROR(S9/(O9+P9),"-")</f>
        <v>0.41666666666667</v>
      </c>
      <c r="U9" s="182"/>
      <c r="V9" s="84">
        <v>4</v>
      </c>
      <c r="W9" s="82">
        <f>IF(P9=0,"-",V9/P9)</f>
        <v>0.33333333333333</v>
      </c>
      <c r="X9" s="186">
        <v>50000</v>
      </c>
      <c r="Y9" s="187">
        <f>IFERROR(X9/P9,"-")</f>
        <v>4166.6666666667</v>
      </c>
      <c r="Z9" s="187">
        <f>IFERROR(X9/V9,"-")</f>
        <v>12500</v>
      </c>
      <c r="AA9" s="188"/>
      <c r="AB9" s="85"/>
      <c r="AC9" s="79"/>
      <c r="AD9" s="94">
        <v>1</v>
      </c>
      <c r="AE9" s="95">
        <f>IF(P9=0,"",IF(AD9=0,"",(AD9/P9)))</f>
        <v>0.083333333333333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>
        <v>1</v>
      </c>
      <c r="AW9" s="107">
        <f>IF(P9=0,"",IF(AV9=0,"",(AV9/P9)))</f>
        <v>0.083333333333333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2</v>
      </c>
      <c r="BF9" s="113">
        <f>IF(P9=0,"",IF(BE9=0,"",(BE9/P9)))</f>
        <v>0.16666666666667</v>
      </c>
      <c r="BG9" s="112">
        <v>1</v>
      </c>
      <c r="BH9" s="114">
        <f>IFERROR(BG9/BE9,"-")</f>
        <v>0.5</v>
      </c>
      <c r="BI9" s="115">
        <v>26000</v>
      </c>
      <c r="BJ9" s="116">
        <f>IFERROR(BI9/BE9,"-")</f>
        <v>13000</v>
      </c>
      <c r="BK9" s="117"/>
      <c r="BL9" s="117"/>
      <c r="BM9" s="117">
        <v>1</v>
      </c>
      <c r="BN9" s="119">
        <v>4</v>
      </c>
      <c r="BO9" s="120">
        <f>IF(P9=0,"",IF(BN9=0,"",(BN9/P9)))</f>
        <v>0.33333333333333</v>
      </c>
      <c r="BP9" s="121">
        <v>1</v>
      </c>
      <c r="BQ9" s="122">
        <f>IFERROR(BP9/BN9,"-")</f>
        <v>0.25</v>
      </c>
      <c r="BR9" s="123">
        <v>13000</v>
      </c>
      <c r="BS9" s="124">
        <f>IFERROR(BR9/BN9,"-")</f>
        <v>3250</v>
      </c>
      <c r="BT9" s="125"/>
      <c r="BU9" s="125"/>
      <c r="BV9" s="125">
        <v>1</v>
      </c>
      <c r="BW9" s="126">
        <v>2</v>
      </c>
      <c r="BX9" s="127">
        <f>IF(P9=0,"",IF(BW9=0,"",(BW9/P9)))</f>
        <v>0.16666666666667</v>
      </c>
      <c r="BY9" s="128">
        <v>1</v>
      </c>
      <c r="BZ9" s="129">
        <f>IFERROR(BY9/BW9,"-")</f>
        <v>0.5</v>
      </c>
      <c r="CA9" s="130">
        <v>5000</v>
      </c>
      <c r="CB9" s="131">
        <f>IFERROR(CA9/BW9,"-")</f>
        <v>2500</v>
      </c>
      <c r="CC9" s="132">
        <v>1</v>
      </c>
      <c r="CD9" s="132"/>
      <c r="CE9" s="132"/>
      <c r="CF9" s="133">
        <v>2</v>
      </c>
      <c r="CG9" s="134">
        <f>IF(P9=0,"",IF(CF9=0,"",(CF9/P9)))</f>
        <v>0.16666666666667</v>
      </c>
      <c r="CH9" s="135">
        <v>1</v>
      </c>
      <c r="CI9" s="136">
        <f>IFERROR(CH9/CF9,"-")</f>
        <v>0.5</v>
      </c>
      <c r="CJ9" s="137">
        <v>6000</v>
      </c>
      <c r="CK9" s="138">
        <f>IFERROR(CJ9/CF9,"-")</f>
        <v>3000</v>
      </c>
      <c r="CL9" s="139"/>
      <c r="CM9" s="139">
        <v>1</v>
      </c>
      <c r="CN9" s="139"/>
      <c r="CO9" s="140">
        <v>4</v>
      </c>
      <c r="CP9" s="141">
        <v>50000</v>
      </c>
      <c r="CQ9" s="141">
        <v>26000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0.264</v>
      </c>
      <c r="B10" s="203" t="s">
        <v>74</v>
      </c>
      <c r="C10" s="203" t="s">
        <v>75</v>
      </c>
      <c r="D10" s="203" t="s">
        <v>63</v>
      </c>
      <c r="E10" s="203"/>
      <c r="F10" s="203" t="s">
        <v>64</v>
      </c>
      <c r="G10" s="203" t="s">
        <v>76</v>
      </c>
      <c r="H10" s="90" t="s">
        <v>66</v>
      </c>
      <c r="I10" s="90" t="s">
        <v>77</v>
      </c>
      <c r="J10" s="188">
        <v>125000</v>
      </c>
      <c r="K10" s="81">
        <v>6</v>
      </c>
      <c r="L10" s="81">
        <v>0</v>
      </c>
      <c r="M10" s="81">
        <v>36</v>
      </c>
      <c r="N10" s="91">
        <v>2</v>
      </c>
      <c r="O10" s="92">
        <v>0</v>
      </c>
      <c r="P10" s="93">
        <f>N10+O10</f>
        <v>2</v>
      </c>
      <c r="Q10" s="82">
        <f>IFERROR(P10/M10,"-")</f>
        <v>0.055555555555556</v>
      </c>
      <c r="R10" s="81">
        <v>0</v>
      </c>
      <c r="S10" s="81">
        <v>1</v>
      </c>
      <c r="T10" s="82">
        <f>IFERROR(S10/(O10+P10),"-")</f>
        <v>0.5</v>
      </c>
      <c r="U10" s="182">
        <f>IFERROR(J10/SUM(P10:P11),"-")</f>
        <v>8928.5714285714</v>
      </c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>
        <f>SUM(X10:X11)-SUM(J10:J11)</f>
        <v>-92000</v>
      </c>
      <c r="AB10" s="85">
        <f>SUM(X10:X11)/SUM(J10:J11)</f>
        <v>0.264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1</v>
      </c>
      <c r="BF10" s="113">
        <f>IF(P10=0,"",IF(BE10=0,"",(BE10/P10)))</f>
        <v>0.5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/>
      <c r="BO10" s="120">
        <f>IF(P10=0,"",IF(BN10=0,"",(BN10/P10)))</f>
        <v>0</v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>
        <v>1</v>
      </c>
      <c r="BX10" s="127">
        <f>IF(P10=0,"",IF(BW10=0,"",(BW10/P10)))</f>
        <v>0.5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78</v>
      </c>
      <c r="C11" s="203"/>
      <c r="D11" s="203"/>
      <c r="E11" s="203"/>
      <c r="F11" s="203" t="s">
        <v>69</v>
      </c>
      <c r="G11" s="203"/>
      <c r="H11" s="90"/>
      <c r="I11" s="90"/>
      <c r="J11" s="188"/>
      <c r="K11" s="81">
        <v>76</v>
      </c>
      <c r="L11" s="81">
        <v>43</v>
      </c>
      <c r="M11" s="81">
        <v>24</v>
      </c>
      <c r="N11" s="91">
        <v>12</v>
      </c>
      <c r="O11" s="92">
        <v>0</v>
      </c>
      <c r="P11" s="93">
        <f>N11+O11</f>
        <v>12</v>
      </c>
      <c r="Q11" s="82">
        <f>IFERROR(P11/M11,"-")</f>
        <v>0.5</v>
      </c>
      <c r="R11" s="81">
        <v>3</v>
      </c>
      <c r="S11" s="81">
        <v>3</v>
      </c>
      <c r="T11" s="82">
        <f>IFERROR(S11/(O11+P11),"-")</f>
        <v>0.25</v>
      </c>
      <c r="U11" s="182"/>
      <c r="V11" s="84">
        <v>2</v>
      </c>
      <c r="W11" s="82">
        <f>IF(P11=0,"-",V11/P11)</f>
        <v>0.16666666666667</v>
      </c>
      <c r="X11" s="186">
        <v>33000</v>
      </c>
      <c r="Y11" s="187">
        <f>IFERROR(X11/P11,"-")</f>
        <v>2750</v>
      </c>
      <c r="Z11" s="187">
        <f>IFERROR(X11/V11,"-")</f>
        <v>16500</v>
      </c>
      <c r="AA11" s="188"/>
      <c r="AB11" s="85"/>
      <c r="AC11" s="79"/>
      <c r="AD11" s="94">
        <v>1</v>
      </c>
      <c r="AE11" s="95">
        <f>IF(P11=0,"",IF(AD11=0,"",(AD11/P11)))</f>
        <v>0.083333333333333</v>
      </c>
      <c r="AF11" s="94"/>
      <c r="AG11" s="96">
        <f>IFERROR(AF11/AD11,"-")</f>
        <v>0</v>
      </c>
      <c r="AH11" s="97"/>
      <c r="AI11" s="98">
        <f>IFERROR(AH11/AD11,"-")</f>
        <v>0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2</v>
      </c>
      <c r="BF11" s="113">
        <f>IF(P11=0,"",IF(BE11=0,"",(BE11/P11)))</f>
        <v>0.16666666666667</v>
      </c>
      <c r="BG11" s="112">
        <v>1</v>
      </c>
      <c r="BH11" s="114">
        <f>IFERROR(BG11/BE11,"-")</f>
        <v>0.5</v>
      </c>
      <c r="BI11" s="115">
        <v>8000</v>
      </c>
      <c r="BJ11" s="116">
        <f>IFERROR(BI11/BE11,"-")</f>
        <v>4000</v>
      </c>
      <c r="BK11" s="117"/>
      <c r="BL11" s="117">
        <v>1</v>
      </c>
      <c r="BM11" s="117"/>
      <c r="BN11" s="119">
        <v>5</v>
      </c>
      <c r="BO11" s="120">
        <f>IF(P11=0,"",IF(BN11=0,"",(BN11/P11)))</f>
        <v>0.41666666666667</v>
      </c>
      <c r="BP11" s="121">
        <v>1</v>
      </c>
      <c r="BQ11" s="122">
        <f>IFERROR(BP11/BN11,"-")</f>
        <v>0.2</v>
      </c>
      <c r="BR11" s="123">
        <v>25000</v>
      </c>
      <c r="BS11" s="124">
        <f>IFERROR(BR11/BN11,"-")</f>
        <v>5000</v>
      </c>
      <c r="BT11" s="125"/>
      <c r="BU11" s="125"/>
      <c r="BV11" s="125">
        <v>1</v>
      </c>
      <c r="BW11" s="126">
        <v>4</v>
      </c>
      <c r="BX11" s="127">
        <f>IF(P11=0,"",IF(BW11=0,"",(BW11/P11)))</f>
        <v>0.33333333333333</v>
      </c>
      <c r="BY11" s="128">
        <v>1</v>
      </c>
      <c r="BZ11" s="129">
        <f>IFERROR(BY11/BW11,"-")</f>
        <v>0.25</v>
      </c>
      <c r="CA11" s="130">
        <v>6000</v>
      </c>
      <c r="CB11" s="131">
        <f>IFERROR(CA11/BW11,"-")</f>
        <v>1500</v>
      </c>
      <c r="CC11" s="132"/>
      <c r="CD11" s="132">
        <v>1</v>
      </c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2</v>
      </c>
      <c r="CP11" s="141">
        <v>33000</v>
      </c>
      <c r="CQ11" s="141">
        <v>25000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6.9533333333333</v>
      </c>
      <c r="B12" s="203" t="s">
        <v>79</v>
      </c>
      <c r="C12" s="203" t="s">
        <v>80</v>
      </c>
      <c r="D12" s="203" t="s">
        <v>81</v>
      </c>
      <c r="E12" s="203"/>
      <c r="F12" s="203" t="s">
        <v>64</v>
      </c>
      <c r="G12" s="203" t="s">
        <v>82</v>
      </c>
      <c r="H12" s="90" t="s">
        <v>83</v>
      </c>
      <c r="I12" s="90" t="s">
        <v>84</v>
      </c>
      <c r="J12" s="188">
        <v>75000</v>
      </c>
      <c r="K12" s="81">
        <v>71</v>
      </c>
      <c r="L12" s="81">
        <v>0</v>
      </c>
      <c r="M12" s="81">
        <v>140</v>
      </c>
      <c r="N12" s="91">
        <v>20</v>
      </c>
      <c r="O12" s="92">
        <v>0</v>
      </c>
      <c r="P12" s="93">
        <f>N12+O12</f>
        <v>20</v>
      </c>
      <c r="Q12" s="82">
        <f>IFERROR(P12/M12,"-")</f>
        <v>0.14285714285714</v>
      </c>
      <c r="R12" s="81">
        <v>2</v>
      </c>
      <c r="S12" s="81">
        <v>4</v>
      </c>
      <c r="T12" s="82">
        <f>IFERROR(S12/(O12+P12),"-")</f>
        <v>0.2</v>
      </c>
      <c r="U12" s="182">
        <f>IFERROR(J12/SUM(P12:P13),"-")</f>
        <v>1666.6666666667</v>
      </c>
      <c r="V12" s="84">
        <v>5</v>
      </c>
      <c r="W12" s="82">
        <f>IF(P12=0,"-",V12/P12)</f>
        <v>0.25</v>
      </c>
      <c r="X12" s="186">
        <v>41500</v>
      </c>
      <c r="Y12" s="187">
        <f>IFERROR(X12/P12,"-")</f>
        <v>2075</v>
      </c>
      <c r="Z12" s="187">
        <f>IFERROR(X12/V12,"-")</f>
        <v>8300</v>
      </c>
      <c r="AA12" s="188">
        <f>SUM(X12:X13)-SUM(J12:J13)</f>
        <v>446500</v>
      </c>
      <c r="AB12" s="85">
        <f>SUM(X12:X13)/SUM(J12:J13)</f>
        <v>6.9533333333333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>
        <v>3</v>
      </c>
      <c r="AN12" s="101">
        <f>IF(P12=0,"",IF(AM12=0,"",(AM12/P12)))</f>
        <v>0.15</v>
      </c>
      <c r="AO12" s="100">
        <v>1</v>
      </c>
      <c r="AP12" s="102">
        <f>IFERROR(AP12/AM12,"-")</f>
        <v>0</v>
      </c>
      <c r="AQ12" s="103">
        <v>3000</v>
      </c>
      <c r="AR12" s="104">
        <f>IFERROR(AQ12/AM12,"-")</f>
        <v>1000</v>
      </c>
      <c r="AS12" s="105">
        <v>1</v>
      </c>
      <c r="AT12" s="105"/>
      <c r="AU12" s="105"/>
      <c r="AV12" s="106">
        <v>1</v>
      </c>
      <c r="AW12" s="107">
        <f>IF(P12=0,"",IF(AV12=0,"",(AV12/P12)))</f>
        <v>0.05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6</v>
      </c>
      <c r="BF12" s="113">
        <f>IF(P12=0,"",IF(BE12=0,"",(BE12/P12)))</f>
        <v>0.3</v>
      </c>
      <c r="BG12" s="112">
        <v>1</v>
      </c>
      <c r="BH12" s="114">
        <f>IFERROR(BG12/BE12,"-")</f>
        <v>0.16666666666667</v>
      </c>
      <c r="BI12" s="115">
        <v>5000</v>
      </c>
      <c r="BJ12" s="116">
        <f>IFERROR(BI12/BE12,"-")</f>
        <v>833.33333333333</v>
      </c>
      <c r="BK12" s="117">
        <v>1</v>
      </c>
      <c r="BL12" s="117"/>
      <c r="BM12" s="117"/>
      <c r="BN12" s="119">
        <v>7</v>
      </c>
      <c r="BO12" s="120">
        <f>IF(P12=0,"",IF(BN12=0,"",(BN12/P12)))</f>
        <v>0.35</v>
      </c>
      <c r="BP12" s="121">
        <v>4</v>
      </c>
      <c r="BQ12" s="122">
        <f>IFERROR(BP12/BN12,"-")</f>
        <v>0.57142857142857</v>
      </c>
      <c r="BR12" s="123">
        <v>35500</v>
      </c>
      <c r="BS12" s="124">
        <f>IFERROR(BR12/BN12,"-")</f>
        <v>5071.4285714286</v>
      </c>
      <c r="BT12" s="125">
        <v>1</v>
      </c>
      <c r="BU12" s="125">
        <v>2</v>
      </c>
      <c r="BV12" s="125">
        <v>1</v>
      </c>
      <c r="BW12" s="126">
        <v>2</v>
      </c>
      <c r="BX12" s="127">
        <f>IF(P12=0,"",IF(BW12=0,"",(BW12/P12)))</f>
        <v>0.1</v>
      </c>
      <c r="BY12" s="128">
        <v>1</v>
      </c>
      <c r="BZ12" s="129">
        <f>IFERROR(BY12/BW12,"-")</f>
        <v>0.5</v>
      </c>
      <c r="CA12" s="130">
        <v>34000</v>
      </c>
      <c r="CB12" s="131">
        <f>IFERROR(CA12/BW12,"-")</f>
        <v>17000</v>
      </c>
      <c r="CC12" s="132"/>
      <c r="CD12" s="132"/>
      <c r="CE12" s="132">
        <v>1</v>
      </c>
      <c r="CF12" s="133">
        <v>1</v>
      </c>
      <c r="CG12" s="134">
        <f>IF(P12=0,"",IF(CF12=0,"",(CF12/P12)))</f>
        <v>0.05</v>
      </c>
      <c r="CH12" s="135"/>
      <c r="CI12" s="136">
        <f>IFERROR(CH12/CF12,"-")</f>
        <v>0</v>
      </c>
      <c r="CJ12" s="137"/>
      <c r="CK12" s="138">
        <f>IFERROR(CJ12/CF12,"-")</f>
        <v>0</v>
      </c>
      <c r="CL12" s="139"/>
      <c r="CM12" s="139"/>
      <c r="CN12" s="139"/>
      <c r="CO12" s="140">
        <v>5</v>
      </c>
      <c r="CP12" s="141">
        <v>41500</v>
      </c>
      <c r="CQ12" s="141">
        <v>34000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85</v>
      </c>
      <c r="C13" s="203"/>
      <c r="D13" s="203"/>
      <c r="E13" s="203"/>
      <c r="F13" s="203" t="s">
        <v>69</v>
      </c>
      <c r="G13" s="203"/>
      <c r="H13" s="90"/>
      <c r="I13" s="90"/>
      <c r="J13" s="188"/>
      <c r="K13" s="81">
        <v>102</v>
      </c>
      <c r="L13" s="81">
        <v>64</v>
      </c>
      <c r="M13" s="81">
        <v>39</v>
      </c>
      <c r="N13" s="91">
        <v>25</v>
      </c>
      <c r="O13" s="92">
        <v>0</v>
      </c>
      <c r="P13" s="93">
        <f>N13+O13</f>
        <v>25</v>
      </c>
      <c r="Q13" s="82">
        <f>IFERROR(P13/M13,"-")</f>
        <v>0.64102564102564</v>
      </c>
      <c r="R13" s="81">
        <v>2</v>
      </c>
      <c r="S13" s="81">
        <v>2</v>
      </c>
      <c r="T13" s="82">
        <f>IFERROR(S13/(O13+P13),"-")</f>
        <v>0.08</v>
      </c>
      <c r="U13" s="182"/>
      <c r="V13" s="84">
        <v>6</v>
      </c>
      <c r="W13" s="82">
        <f>IF(P13=0,"-",V13/P13)</f>
        <v>0.24</v>
      </c>
      <c r="X13" s="186">
        <v>480000</v>
      </c>
      <c r="Y13" s="187">
        <f>IFERROR(X13/P13,"-")</f>
        <v>19200</v>
      </c>
      <c r="Z13" s="187">
        <f>IFERROR(X13/V13,"-")</f>
        <v>80000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>
        <v>1</v>
      </c>
      <c r="AN13" s="101">
        <f>IF(P13=0,"",IF(AM13=0,"",(AM13/P13)))</f>
        <v>0.04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>
        <v>2</v>
      </c>
      <c r="AW13" s="107">
        <f>IF(P13=0,"",IF(AV13=0,"",(AV13/P13)))</f>
        <v>0.08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8</v>
      </c>
      <c r="BF13" s="113">
        <f>IF(P13=0,"",IF(BE13=0,"",(BE13/P13)))</f>
        <v>0.32</v>
      </c>
      <c r="BG13" s="112">
        <v>2</v>
      </c>
      <c r="BH13" s="114">
        <f>IFERROR(BG13/BE13,"-")</f>
        <v>0.25</v>
      </c>
      <c r="BI13" s="115">
        <v>24000</v>
      </c>
      <c r="BJ13" s="116">
        <f>IFERROR(BI13/BE13,"-")</f>
        <v>3000</v>
      </c>
      <c r="BK13" s="117"/>
      <c r="BL13" s="117">
        <v>1</v>
      </c>
      <c r="BM13" s="117">
        <v>1</v>
      </c>
      <c r="BN13" s="119">
        <v>6</v>
      </c>
      <c r="BO13" s="120">
        <f>IF(P13=0,"",IF(BN13=0,"",(BN13/P13)))</f>
        <v>0.24</v>
      </c>
      <c r="BP13" s="121">
        <v>2</v>
      </c>
      <c r="BQ13" s="122">
        <f>IFERROR(BP13/BN13,"-")</f>
        <v>0.33333333333333</v>
      </c>
      <c r="BR13" s="123">
        <v>421000</v>
      </c>
      <c r="BS13" s="124">
        <f>IFERROR(BR13/BN13,"-")</f>
        <v>70166.666666667</v>
      </c>
      <c r="BT13" s="125"/>
      <c r="BU13" s="125"/>
      <c r="BV13" s="125">
        <v>2</v>
      </c>
      <c r="BW13" s="126">
        <v>8</v>
      </c>
      <c r="BX13" s="127">
        <f>IF(P13=0,"",IF(BW13=0,"",(BW13/P13)))</f>
        <v>0.32</v>
      </c>
      <c r="BY13" s="128">
        <v>2</v>
      </c>
      <c r="BZ13" s="129">
        <f>IFERROR(BY13/BW13,"-")</f>
        <v>0.25</v>
      </c>
      <c r="CA13" s="130">
        <v>35000</v>
      </c>
      <c r="CB13" s="131">
        <f>IFERROR(CA13/BW13,"-")</f>
        <v>4375</v>
      </c>
      <c r="CC13" s="132">
        <v>1</v>
      </c>
      <c r="CD13" s="132"/>
      <c r="CE13" s="132">
        <v>1</v>
      </c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6</v>
      </c>
      <c r="CP13" s="141">
        <v>480000</v>
      </c>
      <c r="CQ13" s="141">
        <v>392000</v>
      </c>
      <c r="CR13" s="141"/>
      <c r="CS13" s="142" t="str">
        <f>IF(AND(CQ13=0,CR13=0),"",IF(AND(CQ13&lt;=100000,CR13&lt;=100000),"",IF(CQ13/CP13&gt;0.7,"男高",IF(CR13/CP13&gt;0.7,"女高",""))))</f>
        <v>男高</v>
      </c>
    </row>
    <row r="14" spans="1:98">
      <c r="A14" s="30"/>
      <c r="B14" s="87"/>
      <c r="C14" s="88"/>
      <c r="D14" s="88"/>
      <c r="E14" s="88"/>
      <c r="F14" s="89"/>
      <c r="G14" s="90"/>
      <c r="H14" s="90"/>
      <c r="I14" s="90"/>
      <c r="J14" s="192"/>
      <c r="K14" s="34"/>
      <c r="L14" s="34"/>
      <c r="M14" s="31"/>
      <c r="N14" s="23"/>
      <c r="O14" s="23"/>
      <c r="P14" s="23"/>
      <c r="Q14" s="33"/>
      <c r="R14" s="32"/>
      <c r="S14" s="23"/>
      <c r="T14" s="32"/>
      <c r="U14" s="183"/>
      <c r="V14" s="25"/>
      <c r="W14" s="25"/>
      <c r="X14" s="189"/>
      <c r="Y14" s="189"/>
      <c r="Z14" s="189"/>
      <c r="AA14" s="189"/>
      <c r="AB14" s="33"/>
      <c r="AC14" s="59"/>
      <c r="AD14" s="63"/>
      <c r="AE14" s="64"/>
      <c r="AF14" s="63"/>
      <c r="AG14" s="67"/>
      <c r="AH14" s="68"/>
      <c r="AI14" s="69"/>
      <c r="AJ14" s="70"/>
      <c r="AK14" s="70"/>
      <c r="AL14" s="70"/>
      <c r="AM14" s="63"/>
      <c r="AN14" s="64"/>
      <c r="AO14" s="63"/>
      <c r="AP14" s="67"/>
      <c r="AQ14" s="68"/>
      <c r="AR14" s="69"/>
      <c r="AS14" s="70"/>
      <c r="AT14" s="70"/>
      <c r="AU14" s="70"/>
      <c r="AV14" s="63"/>
      <c r="AW14" s="64"/>
      <c r="AX14" s="63"/>
      <c r="AY14" s="67"/>
      <c r="AZ14" s="68"/>
      <c r="BA14" s="69"/>
      <c r="BB14" s="70"/>
      <c r="BC14" s="70"/>
      <c r="BD14" s="70"/>
      <c r="BE14" s="63"/>
      <c r="BF14" s="64"/>
      <c r="BG14" s="63"/>
      <c r="BH14" s="67"/>
      <c r="BI14" s="68"/>
      <c r="BJ14" s="69"/>
      <c r="BK14" s="70"/>
      <c r="BL14" s="70"/>
      <c r="BM14" s="70"/>
      <c r="BN14" s="65"/>
      <c r="BO14" s="66"/>
      <c r="BP14" s="63"/>
      <c r="BQ14" s="67"/>
      <c r="BR14" s="68"/>
      <c r="BS14" s="69"/>
      <c r="BT14" s="70"/>
      <c r="BU14" s="70"/>
      <c r="BV14" s="70"/>
      <c r="BW14" s="65"/>
      <c r="BX14" s="66"/>
      <c r="BY14" s="63"/>
      <c r="BZ14" s="67"/>
      <c r="CA14" s="68"/>
      <c r="CB14" s="69"/>
      <c r="CC14" s="70"/>
      <c r="CD14" s="70"/>
      <c r="CE14" s="70"/>
      <c r="CF14" s="65"/>
      <c r="CG14" s="66"/>
      <c r="CH14" s="63"/>
      <c r="CI14" s="67"/>
      <c r="CJ14" s="68"/>
      <c r="CK14" s="69"/>
      <c r="CL14" s="70"/>
      <c r="CM14" s="70"/>
      <c r="CN14" s="70"/>
      <c r="CO14" s="71"/>
      <c r="CP14" s="68"/>
      <c r="CQ14" s="68"/>
      <c r="CR14" s="68"/>
      <c r="CS14" s="72"/>
    </row>
    <row r="15" spans="1:98">
      <c r="A15" s="30"/>
      <c r="B15" s="37"/>
      <c r="C15" s="21"/>
      <c r="D15" s="21"/>
      <c r="E15" s="21"/>
      <c r="F15" s="22"/>
      <c r="G15" s="36"/>
      <c r="H15" s="36"/>
      <c r="I15" s="75"/>
      <c r="J15" s="193"/>
      <c r="K15" s="34"/>
      <c r="L15" s="34"/>
      <c r="M15" s="31"/>
      <c r="N15" s="23"/>
      <c r="O15" s="23"/>
      <c r="P15" s="23"/>
      <c r="Q15" s="33"/>
      <c r="R15" s="32"/>
      <c r="S15" s="23"/>
      <c r="T15" s="32"/>
      <c r="U15" s="183"/>
      <c r="V15" s="25"/>
      <c r="W15" s="25"/>
      <c r="X15" s="189"/>
      <c r="Y15" s="189"/>
      <c r="Z15" s="189"/>
      <c r="AA15" s="189"/>
      <c r="AB15" s="33"/>
      <c r="AC15" s="61"/>
      <c r="AD15" s="63"/>
      <c r="AE15" s="64"/>
      <c r="AF15" s="63"/>
      <c r="AG15" s="67"/>
      <c r="AH15" s="68"/>
      <c r="AI15" s="69"/>
      <c r="AJ15" s="70"/>
      <c r="AK15" s="70"/>
      <c r="AL15" s="70"/>
      <c r="AM15" s="63"/>
      <c r="AN15" s="64"/>
      <c r="AO15" s="63"/>
      <c r="AP15" s="67"/>
      <c r="AQ15" s="68"/>
      <c r="AR15" s="69"/>
      <c r="AS15" s="70"/>
      <c r="AT15" s="70"/>
      <c r="AU15" s="70"/>
      <c r="AV15" s="63"/>
      <c r="AW15" s="64"/>
      <c r="AX15" s="63"/>
      <c r="AY15" s="67"/>
      <c r="AZ15" s="68"/>
      <c r="BA15" s="69"/>
      <c r="BB15" s="70"/>
      <c r="BC15" s="70"/>
      <c r="BD15" s="70"/>
      <c r="BE15" s="63"/>
      <c r="BF15" s="64"/>
      <c r="BG15" s="63"/>
      <c r="BH15" s="67"/>
      <c r="BI15" s="68"/>
      <c r="BJ15" s="69"/>
      <c r="BK15" s="70"/>
      <c r="BL15" s="70"/>
      <c r="BM15" s="70"/>
      <c r="BN15" s="65"/>
      <c r="BO15" s="66"/>
      <c r="BP15" s="63"/>
      <c r="BQ15" s="67"/>
      <c r="BR15" s="68"/>
      <c r="BS15" s="69"/>
      <c r="BT15" s="70"/>
      <c r="BU15" s="70"/>
      <c r="BV15" s="70"/>
      <c r="BW15" s="65"/>
      <c r="BX15" s="66"/>
      <c r="BY15" s="63"/>
      <c r="BZ15" s="67"/>
      <c r="CA15" s="68"/>
      <c r="CB15" s="69"/>
      <c r="CC15" s="70"/>
      <c r="CD15" s="70"/>
      <c r="CE15" s="70"/>
      <c r="CF15" s="65"/>
      <c r="CG15" s="66"/>
      <c r="CH15" s="63"/>
      <c r="CI15" s="67"/>
      <c r="CJ15" s="68"/>
      <c r="CK15" s="69"/>
      <c r="CL15" s="70"/>
      <c r="CM15" s="70"/>
      <c r="CN15" s="70"/>
      <c r="CO15" s="71"/>
      <c r="CP15" s="68"/>
      <c r="CQ15" s="68"/>
      <c r="CR15" s="68"/>
      <c r="CS15" s="72"/>
    </row>
    <row r="16" spans="1:98">
      <c r="A16" s="19">
        <f>AB16</f>
        <v>2.1439393939394</v>
      </c>
      <c r="B16" s="39"/>
      <c r="C16" s="39"/>
      <c r="D16" s="39"/>
      <c r="E16" s="39"/>
      <c r="F16" s="39"/>
      <c r="G16" s="40" t="s">
        <v>86</v>
      </c>
      <c r="H16" s="40"/>
      <c r="I16" s="40"/>
      <c r="J16" s="190">
        <f>SUM(J6:J15)</f>
        <v>330000</v>
      </c>
      <c r="K16" s="41">
        <f>SUM(K6:K15)</f>
        <v>483</v>
      </c>
      <c r="L16" s="41">
        <f>SUM(L6:L15)</f>
        <v>205</v>
      </c>
      <c r="M16" s="41">
        <f>SUM(M6:M15)</f>
        <v>387</v>
      </c>
      <c r="N16" s="41">
        <f>SUM(N6:N15)</f>
        <v>97</v>
      </c>
      <c r="O16" s="41">
        <f>SUM(O6:O15)</f>
        <v>1</v>
      </c>
      <c r="P16" s="41">
        <f>SUM(P6:P15)</f>
        <v>98</v>
      </c>
      <c r="Q16" s="42">
        <f>IFERROR(P16/M16,"-")</f>
        <v>0.25322997416021</v>
      </c>
      <c r="R16" s="78">
        <f>SUM(R6:R15)</f>
        <v>12</v>
      </c>
      <c r="S16" s="78">
        <f>SUM(S6:S15)</f>
        <v>18</v>
      </c>
      <c r="T16" s="42">
        <f>IFERROR(R16/P16,"-")</f>
        <v>0.12244897959184</v>
      </c>
      <c r="U16" s="184">
        <f>IFERROR(J16/P16,"-")</f>
        <v>3367.3469387755</v>
      </c>
      <c r="V16" s="44">
        <f>SUM(V6:V15)</f>
        <v>22</v>
      </c>
      <c r="W16" s="42">
        <f>IFERROR(V16/P16,"-")</f>
        <v>0.22448979591837</v>
      </c>
      <c r="X16" s="190">
        <f>SUM(X6:X15)</f>
        <v>707500</v>
      </c>
      <c r="Y16" s="190">
        <f>IFERROR(X16/P16,"-")</f>
        <v>7219.387755102</v>
      </c>
      <c r="Z16" s="190">
        <f>IFERROR(X16/V16,"-")</f>
        <v>32159.090909091</v>
      </c>
      <c r="AA16" s="190">
        <f>X16-J16</f>
        <v>377500</v>
      </c>
      <c r="AB16" s="47">
        <f>X16/J16</f>
        <v>2.1439393939394</v>
      </c>
      <c r="AC16" s="60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87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0.046153846153846</v>
      </c>
      <c r="B6" s="203" t="s">
        <v>88</v>
      </c>
      <c r="C6" s="203" t="s">
        <v>89</v>
      </c>
      <c r="D6" s="203" t="s">
        <v>90</v>
      </c>
      <c r="E6" s="203" t="s">
        <v>91</v>
      </c>
      <c r="F6" s="203" t="s">
        <v>64</v>
      </c>
      <c r="G6" s="203" t="s">
        <v>92</v>
      </c>
      <c r="H6" s="90" t="s">
        <v>93</v>
      </c>
      <c r="I6" s="90" t="s">
        <v>94</v>
      </c>
      <c r="J6" s="188">
        <v>65000</v>
      </c>
      <c r="K6" s="81">
        <v>0</v>
      </c>
      <c r="L6" s="81">
        <v>0</v>
      </c>
      <c r="M6" s="81">
        <v>10</v>
      </c>
      <c r="N6" s="91">
        <v>0</v>
      </c>
      <c r="O6" s="92">
        <v>0</v>
      </c>
      <c r="P6" s="93">
        <f>N6+O6</f>
        <v>0</v>
      </c>
      <c r="Q6" s="82">
        <f>IFERROR(P6/M6,"-")</f>
        <v>0</v>
      </c>
      <c r="R6" s="81">
        <v>0</v>
      </c>
      <c r="S6" s="81">
        <v>0</v>
      </c>
      <c r="T6" s="82" t="str">
        <f>IFERROR(S6/(O6+P6),"-")</f>
        <v>-</v>
      </c>
      <c r="U6" s="182">
        <f>IFERROR(J6/SUM(P6:P7),"-")</f>
        <v>1969.696969697</v>
      </c>
      <c r="V6" s="84">
        <v>0</v>
      </c>
      <c r="W6" s="82" t="str">
        <f>IF(P6=0,"-",V6/P6)</f>
        <v>-</v>
      </c>
      <c r="X6" s="186">
        <v>0</v>
      </c>
      <c r="Y6" s="187" t="str">
        <f>IFERROR(X6/P6,"-")</f>
        <v>-</v>
      </c>
      <c r="Z6" s="187" t="str">
        <f>IFERROR(X6/V6,"-")</f>
        <v>-</v>
      </c>
      <c r="AA6" s="188">
        <f>SUM(X6:X7)-SUM(J6:J7)</f>
        <v>-62000</v>
      </c>
      <c r="AB6" s="85">
        <f>SUM(X6:X7)/SUM(J6:J7)</f>
        <v>0.046153846153846</v>
      </c>
      <c r="AC6" s="79"/>
      <c r="AD6" s="94"/>
      <c r="AE6" s="95" t="str">
        <f>IF(P6=0,"",IF(AD6=0,"",(AD6/P6)))</f>
        <v/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 t="str">
        <f>IF(P6=0,"",IF(AM6=0,"",(AM6/P6)))</f>
        <v/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 t="str">
        <f>IF(P6=0,"",IF(AV6=0,"",(AV6/P6)))</f>
        <v/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 t="str">
        <f>IF(P6=0,"",IF(BE6=0,"",(BE6/P6)))</f>
        <v/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/>
      <c r="BO6" s="120" t="str">
        <f>IF(P6=0,"",IF(BN6=0,"",(BN6/P6)))</f>
        <v/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 t="str">
        <f>IF(P6=0,"",IF(BW6=0,"",(BW6/P6)))</f>
        <v/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 t="str">
        <f>IF(P6=0,"",IF(CF6=0,"",(CF6/P6)))</f>
        <v/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95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189</v>
      </c>
      <c r="L7" s="81">
        <v>131</v>
      </c>
      <c r="M7" s="81">
        <v>58</v>
      </c>
      <c r="N7" s="91">
        <v>33</v>
      </c>
      <c r="O7" s="92">
        <v>0</v>
      </c>
      <c r="P7" s="93">
        <f>N7+O7</f>
        <v>33</v>
      </c>
      <c r="Q7" s="82">
        <f>IFERROR(P7/M7,"-")</f>
        <v>0.56896551724138</v>
      </c>
      <c r="R7" s="81">
        <v>1</v>
      </c>
      <c r="S7" s="81">
        <v>5</v>
      </c>
      <c r="T7" s="82">
        <f>IFERROR(S7/(O7+P7),"-")</f>
        <v>0.15151515151515</v>
      </c>
      <c r="U7" s="182"/>
      <c r="V7" s="84">
        <v>1</v>
      </c>
      <c r="W7" s="82">
        <f>IF(P7=0,"-",V7/P7)</f>
        <v>0.03030303030303</v>
      </c>
      <c r="X7" s="186">
        <v>3000</v>
      </c>
      <c r="Y7" s="187">
        <f>IFERROR(X7/P7,"-")</f>
        <v>90.909090909091</v>
      </c>
      <c r="Z7" s="187">
        <f>IFERROR(X7/V7,"-")</f>
        <v>3000</v>
      </c>
      <c r="AA7" s="188"/>
      <c r="AB7" s="85"/>
      <c r="AC7" s="79"/>
      <c r="AD7" s="94">
        <v>6</v>
      </c>
      <c r="AE7" s="95">
        <f>IF(P7=0,"",IF(AD7=0,"",(AD7/P7)))</f>
        <v>0.18181818181818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8</v>
      </c>
      <c r="AN7" s="101">
        <f>IF(P7=0,"",IF(AM7=0,"",(AM7/P7)))</f>
        <v>0.24242424242424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5</v>
      </c>
      <c r="AW7" s="107">
        <f>IF(P7=0,"",IF(AV7=0,"",(AV7/P7)))</f>
        <v>0.15151515151515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7</v>
      </c>
      <c r="BF7" s="113">
        <f>IF(P7=0,"",IF(BE7=0,"",(BE7/P7)))</f>
        <v>0.21212121212121</v>
      </c>
      <c r="BG7" s="112">
        <v>1</v>
      </c>
      <c r="BH7" s="114">
        <f>IFERROR(BG7/BE7,"-")</f>
        <v>0.14285714285714</v>
      </c>
      <c r="BI7" s="115">
        <v>3000</v>
      </c>
      <c r="BJ7" s="116">
        <f>IFERROR(BI7/BE7,"-")</f>
        <v>428.57142857143</v>
      </c>
      <c r="BK7" s="117">
        <v>1</v>
      </c>
      <c r="BL7" s="117"/>
      <c r="BM7" s="117"/>
      <c r="BN7" s="119">
        <v>4</v>
      </c>
      <c r="BO7" s="120">
        <f>IF(P7=0,"",IF(BN7=0,"",(BN7/P7)))</f>
        <v>0.12121212121212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2</v>
      </c>
      <c r="BX7" s="127">
        <f>IF(P7=0,"",IF(BW7=0,"",(BW7/P7)))</f>
        <v>0.060606060606061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1</v>
      </c>
      <c r="CG7" s="134">
        <f>IF(P7=0,"",IF(CF7=0,"",(CF7/P7)))</f>
        <v>0.03030303030303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1</v>
      </c>
      <c r="CP7" s="141">
        <v>3000</v>
      </c>
      <c r="CQ7" s="141">
        <v>3000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1.1324324324324</v>
      </c>
      <c r="B8" s="203" t="s">
        <v>96</v>
      </c>
      <c r="C8" s="203" t="s">
        <v>97</v>
      </c>
      <c r="D8" s="203" t="s">
        <v>98</v>
      </c>
      <c r="E8" s="203"/>
      <c r="F8" s="203" t="s">
        <v>64</v>
      </c>
      <c r="G8" s="203" t="s">
        <v>99</v>
      </c>
      <c r="H8" s="90" t="s">
        <v>100</v>
      </c>
      <c r="I8" s="90" t="s">
        <v>101</v>
      </c>
      <c r="J8" s="188">
        <v>185000</v>
      </c>
      <c r="K8" s="81">
        <v>59</v>
      </c>
      <c r="L8" s="81">
        <v>0</v>
      </c>
      <c r="M8" s="81">
        <v>305</v>
      </c>
      <c r="N8" s="91">
        <v>16</v>
      </c>
      <c r="O8" s="92">
        <v>1</v>
      </c>
      <c r="P8" s="93">
        <f>N8+O8</f>
        <v>17</v>
      </c>
      <c r="Q8" s="82">
        <f>IFERROR(P8/M8,"-")</f>
        <v>0.055737704918033</v>
      </c>
      <c r="R8" s="81">
        <v>0</v>
      </c>
      <c r="S8" s="81">
        <v>3</v>
      </c>
      <c r="T8" s="82">
        <f>IFERROR(S8/(O8+P8),"-")</f>
        <v>0.16666666666667</v>
      </c>
      <c r="U8" s="182">
        <f>IFERROR(J8/SUM(P8:P9),"-")</f>
        <v>1554.6218487395</v>
      </c>
      <c r="V8" s="84">
        <v>1</v>
      </c>
      <c r="W8" s="82">
        <f>IF(P8=0,"-",V8/P8)</f>
        <v>0.058823529411765</v>
      </c>
      <c r="X8" s="186">
        <v>10000</v>
      </c>
      <c r="Y8" s="187">
        <f>IFERROR(X8/P8,"-")</f>
        <v>588.23529411765</v>
      </c>
      <c r="Z8" s="187">
        <f>IFERROR(X8/V8,"-")</f>
        <v>10000</v>
      </c>
      <c r="AA8" s="188">
        <f>SUM(X8:X9)-SUM(J8:J9)</f>
        <v>24500</v>
      </c>
      <c r="AB8" s="85">
        <f>SUM(X8:X9)/SUM(J8:J9)</f>
        <v>1.1324324324324</v>
      </c>
      <c r="AC8" s="79"/>
      <c r="AD8" s="94">
        <v>4</v>
      </c>
      <c r="AE8" s="95">
        <f>IF(P8=0,"",IF(AD8=0,"",(AD8/P8)))</f>
        <v>0.23529411764706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5</v>
      </c>
      <c r="AN8" s="101">
        <f>IF(P8=0,"",IF(AM8=0,"",(AM8/P8)))</f>
        <v>0.29411764705882</v>
      </c>
      <c r="AO8" s="100">
        <v>1</v>
      </c>
      <c r="AP8" s="102">
        <f>IFERROR(AP8/AM8,"-")</f>
        <v>0</v>
      </c>
      <c r="AQ8" s="103">
        <v>10000</v>
      </c>
      <c r="AR8" s="104">
        <f>IFERROR(AQ8/AM8,"-")</f>
        <v>2000</v>
      </c>
      <c r="AS8" s="105">
        <v>1</v>
      </c>
      <c r="AT8" s="105"/>
      <c r="AU8" s="105"/>
      <c r="AV8" s="106">
        <v>3</v>
      </c>
      <c r="AW8" s="107">
        <f>IF(P8=0,"",IF(AV8=0,"",(AV8/P8)))</f>
        <v>0.17647058823529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2</v>
      </c>
      <c r="BF8" s="113">
        <f>IF(P8=0,"",IF(BE8=0,"",(BE8/P8)))</f>
        <v>0.11764705882353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1</v>
      </c>
      <c r="BO8" s="120">
        <f>IF(P8=0,"",IF(BN8=0,"",(BN8/P8)))</f>
        <v>0.058823529411765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2</v>
      </c>
      <c r="BX8" s="127">
        <f>IF(P8=0,"",IF(BW8=0,"",(BW8/P8)))</f>
        <v>0.11764705882353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10000</v>
      </c>
      <c r="CQ8" s="141">
        <v>10000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102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516</v>
      </c>
      <c r="L9" s="81">
        <v>350</v>
      </c>
      <c r="M9" s="81">
        <v>211</v>
      </c>
      <c r="N9" s="91">
        <v>101</v>
      </c>
      <c r="O9" s="92">
        <v>1</v>
      </c>
      <c r="P9" s="93">
        <f>N9+O9</f>
        <v>102</v>
      </c>
      <c r="Q9" s="82">
        <f>IFERROR(P9/M9,"-")</f>
        <v>0.48341232227488</v>
      </c>
      <c r="R9" s="81">
        <v>3</v>
      </c>
      <c r="S9" s="81">
        <v>21</v>
      </c>
      <c r="T9" s="82">
        <f>IFERROR(S9/(O9+P9),"-")</f>
        <v>0.20388349514563</v>
      </c>
      <c r="U9" s="182"/>
      <c r="V9" s="84">
        <v>3</v>
      </c>
      <c r="W9" s="82">
        <f>IF(P9=0,"-",V9/P9)</f>
        <v>0.029411764705882</v>
      </c>
      <c r="X9" s="186">
        <v>199500</v>
      </c>
      <c r="Y9" s="187">
        <f>IFERROR(X9/P9,"-")</f>
        <v>1955.8823529412</v>
      </c>
      <c r="Z9" s="187">
        <f>IFERROR(X9/V9,"-")</f>
        <v>66500</v>
      </c>
      <c r="AA9" s="188"/>
      <c r="AB9" s="85"/>
      <c r="AC9" s="79"/>
      <c r="AD9" s="94">
        <v>16</v>
      </c>
      <c r="AE9" s="95">
        <f>IF(P9=0,"",IF(AD9=0,"",(AD9/P9)))</f>
        <v>0.15686274509804</v>
      </c>
      <c r="AF9" s="94">
        <v>1</v>
      </c>
      <c r="AG9" s="96">
        <f>IFERROR(AF9/AD9,"-")</f>
        <v>0.0625</v>
      </c>
      <c r="AH9" s="97">
        <v>3000</v>
      </c>
      <c r="AI9" s="98">
        <f>IFERROR(AH9/AD9,"-")</f>
        <v>187.5</v>
      </c>
      <c r="AJ9" s="99">
        <v>1</v>
      </c>
      <c r="AK9" s="99"/>
      <c r="AL9" s="99"/>
      <c r="AM9" s="100">
        <v>13</v>
      </c>
      <c r="AN9" s="101">
        <f>IF(P9=0,"",IF(AM9=0,"",(AM9/P9)))</f>
        <v>0.12745098039216</v>
      </c>
      <c r="AO9" s="100">
        <v>1</v>
      </c>
      <c r="AP9" s="102">
        <f>IFERROR(AP9/AM9,"-")</f>
        <v>0</v>
      </c>
      <c r="AQ9" s="103">
        <v>500</v>
      </c>
      <c r="AR9" s="104">
        <f>IFERROR(AQ9/AM9,"-")</f>
        <v>38.461538461538</v>
      </c>
      <c r="AS9" s="105">
        <v>1</v>
      </c>
      <c r="AT9" s="105"/>
      <c r="AU9" s="105"/>
      <c r="AV9" s="106">
        <v>13</v>
      </c>
      <c r="AW9" s="107">
        <f>IF(P9=0,"",IF(AV9=0,"",(AV9/P9)))</f>
        <v>0.12745098039216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15</v>
      </c>
      <c r="BF9" s="113">
        <f>IF(P9=0,"",IF(BE9=0,"",(BE9/P9)))</f>
        <v>0.14705882352941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32</v>
      </c>
      <c r="BO9" s="120">
        <f>IF(P9=0,"",IF(BN9=0,"",(BN9/P9)))</f>
        <v>0.31372549019608</v>
      </c>
      <c r="BP9" s="121">
        <v>2</v>
      </c>
      <c r="BQ9" s="122">
        <f>IFERROR(BP9/BN9,"-")</f>
        <v>0.0625</v>
      </c>
      <c r="BR9" s="123">
        <v>199000</v>
      </c>
      <c r="BS9" s="124">
        <f>IFERROR(BR9/BN9,"-")</f>
        <v>6218.75</v>
      </c>
      <c r="BT9" s="125">
        <v>1</v>
      </c>
      <c r="BU9" s="125"/>
      <c r="BV9" s="125">
        <v>1</v>
      </c>
      <c r="BW9" s="126">
        <v>9</v>
      </c>
      <c r="BX9" s="127">
        <f>IF(P9=0,"",IF(BW9=0,"",(BW9/P9)))</f>
        <v>0.088235294117647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>
        <v>4</v>
      </c>
      <c r="CG9" s="134">
        <f>IF(P9=0,"",IF(CF9=0,"",(CF9/P9)))</f>
        <v>0.03921568627451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3</v>
      </c>
      <c r="CP9" s="141">
        <v>199500</v>
      </c>
      <c r="CQ9" s="141">
        <v>196000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80">
        <f>AB10</f>
        <v>10.248</v>
      </c>
      <c r="B10" s="203" t="s">
        <v>103</v>
      </c>
      <c r="C10" s="203" t="s">
        <v>104</v>
      </c>
      <c r="D10" s="203" t="s">
        <v>90</v>
      </c>
      <c r="E10" s="203" t="s">
        <v>105</v>
      </c>
      <c r="F10" s="203" t="s">
        <v>64</v>
      </c>
      <c r="G10" s="203" t="s">
        <v>106</v>
      </c>
      <c r="H10" s="90" t="s">
        <v>107</v>
      </c>
      <c r="I10" s="90" t="s">
        <v>108</v>
      </c>
      <c r="J10" s="188">
        <v>125000</v>
      </c>
      <c r="K10" s="81">
        <v>71</v>
      </c>
      <c r="L10" s="81">
        <v>0</v>
      </c>
      <c r="M10" s="81">
        <v>404</v>
      </c>
      <c r="N10" s="91">
        <v>45</v>
      </c>
      <c r="O10" s="92">
        <v>0</v>
      </c>
      <c r="P10" s="93">
        <f>N10+O10</f>
        <v>45</v>
      </c>
      <c r="Q10" s="82">
        <f>IFERROR(P10/M10,"-")</f>
        <v>0.11138613861386</v>
      </c>
      <c r="R10" s="81">
        <v>0</v>
      </c>
      <c r="S10" s="81">
        <v>15</v>
      </c>
      <c r="T10" s="82">
        <f>IFERROR(S10/(O10+P10),"-")</f>
        <v>0.33333333333333</v>
      </c>
      <c r="U10" s="182">
        <f>IFERROR(J10/SUM(P10:P11),"-")</f>
        <v>454.54545454545</v>
      </c>
      <c r="V10" s="84">
        <v>2</v>
      </c>
      <c r="W10" s="82">
        <f>IF(P10=0,"-",V10/P10)</f>
        <v>0.044444444444444</v>
      </c>
      <c r="X10" s="186">
        <v>11000</v>
      </c>
      <c r="Y10" s="187">
        <f>IFERROR(X10/P10,"-")</f>
        <v>244.44444444444</v>
      </c>
      <c r="Z10" s="187">
        <f>IFERROR(X10/V10,"-")</f>
        <v>5500</v>
      </c>
      <c r="AA10" s="188">
        <f>SUM(X10:X11)-SUM(J10:J11)</f>
        <v>1156000</v>
      </c>
      <c r="AB10" s="85">
        <f>SUM(X10:X11)/SUM(J10:J11)</f>
        <v>10.248</v>
      </c>
      <c r="AC10" s="79"/>
      <c r="AD10" s="94">
        <v>5</v>
      </c>
      <c r="AE10" s="95">
        <f>IF(P10=0,"",IF(AD10=0,"",(AD10/P10)))</f>
        <v>0.11111111111111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>
        <v>13</v>
      </c>
      <c r="AN10" s="101">
        <f>IF(P10=0,"",IF(AM10=0,"",(AM10/P10)))</f>
        <v>0.28888888888889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5</v>
      </c>
      <c r="AW10" s="107">
        <f>IF(P10=0,"",IF(AV10=0,"",(AV10/P10)))</f>
        <v>0.11111111111111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13</v>
      </c>
      <c r="BF10" s="113">
        <f>IF(P10=0,"",IF(BE10=0,"",(BE10/P10)))</f>
        <v>0.28888888888889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9</v>
      </c>
      <c r="BO10" s="120">
        <f>IF(P10=0,"",IF(BN10=0,"",(BN10/P10)))</f>
        <v>0.2</v>
      </c>
      <c r="BP10" s="121">
        <v>2</v>
      </c>
      <c r="BQ10" s="122">
        <f>IFERROR(BP10/BN10,"-")</f>
        <v>0.22222222222222</v>
      </c>
      <c r="BR10" s="123">
        <v>11000</v>
      </c>
      <c r="BS10" s="124">
        <f>IFERROR(BR10/BN10,"-")</f>
        <v>1222.2222222222</v>
      </c>
      <c r="BT10" s="125">
        <v>1</v>
      </c>
      <c r="BU10" s="125">
        <v>1</v>
      </c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2</v>
      </c>
      <c r="CP10" s="141">
        <v>11000</v>
      </c>
      <c r="CQ10" s="141">
        <v>6000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109</v>
      </c>
      <c r="C11" s="203"/>
      <c r="D11" s="203"/>
      <c r="E11" s="203"/>
      <c r="F11" s="203" t="s">
        <v>69</v>
      </c>
      <c r="G11" s="203"/>
      <c r="H11" s="90"/>
      <c r="I11" s="90"/>
      <c r="J11" s="188"/>
      <c r="K11" s="81">
        <v>518</v>
      </c>
      <c r="L11" s="81">
        <v>405</v>
      </c>
      <c r="M11" s="81">
        <v>322</v>
      </c>
      <c r="N11" s="91">
        <v>225</v>
      </c>
      <c r="O11" s="92">
        <v>5</v>
      </c>
      <c r="P11" s="93">
        <f>N11+O11</f>
        <v>230</v>
      </c>
      <c r="Q11" s="82">
        <f>IFERROR(P11/M11,"-")</f>
        <v>0.71428571428571</v>
      </c>
      <c r="R11" s="81">
        <v>6</v>
      </c>
      <c r="S11" s="81">
        <v>46</v>
      </c>
      <c r="T11" s="82">
        <f>IFERROR(S11/(O11+P11),"-")</f>
        <v>0.19574468085106</v>
      </c>
      <c r="U11" s="182"/>
      <c r="V11" s="84">
        <v>12</v>
      </c>
      <c r="W11" s="82">
        <f>IF(P11=0,"-",V11/P11)</f>
        <v>0.052173913043478</v>
      </c>
      <c r="X11" s="186">
        <v>1270000</v>
      </c>
      <c r="Y11" s="187">
        <f>IFERROR(X11/P11,"-")</f>
        <v>5521.7391304348</v>
      </c>
      <c r="Z11" s="187">
        <f>IFERROR(X11/V11,"-")</f>
        <v>105833.33333333</v>
      </c>
      <c r="AA11" s="188"/>
      <c r="AB11" s="85"/>
      <c r="AC11" s="79"/>
      <c r="AD11" s="94">
        <v>19</v>
      </c>
      <c r="AE11" s="95">
        <f>IF(P11=0,"",IF(AD11=0,"",(AD11/P11)))</f>
        <v>0.082608695652174</v>
      </c>
      <c r="AF11" s="94">
        <v>1</v>
      </c>
      <c r="AG11" s="96">
        <f>IFERROR(AF11/AD11,"-")</f>
        <v>0.052631578947368</v>
      </c>
      <c r="AH11" s="97">
        <v>8000</v>
      </c>
      <c r="AI11" s="98">
        <f>IFERROR(AH11/AD11,"-")</f>
        <v>421.05263157895</v>
      </c>
      <c r="AJ11" s="99"/>
      <c r="AK11" s="99">
        <v>1</v>
      </c>
      <c r="AL11" s="99"/>
      <c r="AM11" s="100">
        <v>37</v>
      </c>
      <c r="AN11" s="101">
        <f>IF(P11=0,"",IF(AM11=0,"",(AM11/P11)))</f>
        <v>0.16086956521739</v>
      </c>
      <c r="AO11" s="100">
        <v>1</v>
      </c>
      <c r="AP11" s="102">
        <f>IFERROR(AP11/AM11,"-")</f>
        <v>0</v>
      </c>
      <c r="AQ11" s="103">
        <v>3000</v>
      </c>
      <c r="AR11" s="104">
        <f>IFERROR(AQ11/AM11,"-")</f>
        <v>81.081081081081</v>
      </c>
      <c r="AS11" s="105">
        <v>1</v>
      </c>
      <c r="AT11" s="105"/>
      <c r="AU11" s="105"/>
      <c r="AV11" s="106">
        <v>38</v>
      </c>
      <c r="AW11" s="107">
        <f>IF(P11=0,"",IF(AV11=0,"",(AV11/P11)))</f>
        <v>0.16521739130435</v>
      </c>
      <c r="AX11" s="106">
        <v>2</v>
      </c>
      <c r="AY11" s="108">
        <f>IFERROR(AX11/AV11,"-")</f>
        <v>0.052631578947368</v>
      </c>
      <c r="AZ11" s="109">
        <v>43000</v>
      </c>
      <c r="BA11" s="110">
        <f>IFERROR(AZ11/AV11,"-")</f>
        <v>1131.5789473684</v>
      </c>
      <c r="BB11" s="111">
        <v>1</v>
      </c>
      <c r="BC11" s="111"/>
      <c r="BD11" s="111">
        <v>1</v>
      </c>
      <c r="BE11" s="112">
        <v>50</v>
      </c>
      <c r="BF11" s="113">
        <f>IF(P11=0,"",IF(BE11=0,"",(BE11/P11)))</f>
        <v>0.21739130434783</v>
      </c>
      <c r="BG11" s="112">
        <v>2</v>
      </c>
      <c r="BH11" s="114">
        <f>IFERROR(BG11/BE11,"-")</f>
        <v>0.04</v>
      </c>
      <c r="BI11" s="115">
        <v>39000</v>
      </c>
      <c r="BJ11" s="116">
        <f>IFERROR(BI11/BE11,"-")</f>
        <v>780</v>
      </c>
      <c r="BK11" s="117"/>
      <c r="BL11" s="117"/>
      <c r="BM11" s="117">
        <v>2</v>
      </c>
      <c r="BN11" s="119">
        <v>59</v>
      </c>
      <c r="BO11" s="120">
        <f>IF(P11=0,"",IF(BN11=0,"",(BN11/P11)))</f>
        <v>0.25652173913043</v>
      </c>
      <c r="BP11" s="121">
        <v>6</v>
      </c>
      <c r="BQ11" s="122">
        <f>IFERROR(BP11/BN11,"-")</f>
        <v>0.10169491525424</v>
      </c>
      <c r="BR11" s="123">
        <v>434000</v>
      </c>
      <c r="BS11" s="124">
        <f>IFERROR(BR11/BN11,"-")</f>
        <v>7355.9322033898</v>
      </c>
      <c r="BT11" s="125">
        <v>1</v>
      </c>
      <c r="BU11" s="125"/>
      <c r="BV11" s="125">
        <v>5</v>
      </c>
      <c r="BW11" s="126">
        <v>22</v>
      </c>
      <c r="BX11" s="127">
        <f>IF(P11=0,"",IF(BW11=0,"",(BW11/P11)))</f>
        <v>0.095652173913043</v>
      </c>
      <c r="BY11" s="128">
        <v>3</v>
      </c>
      <c r="BZ11" s="129">
        <f>IFERROR(BY11/BW11,"-")</f>
        <v>0.13636363636364</v>
      </c>
      <c r="CA11" s="130">
        <v>794000</v>
      </c>
      <c r="CB11" s="131">
        <f>IFERROR(CA11/BW11,"-")</f>
        <v>36090.909090909</v>
      </c>
      <c r="CC11" s="132"/>
      <c r="CD11" s="132"/>
      <c r="CE11" s="132">
        <v>3</v>
      </c>
      <c r="CF11" s="133">
        <v>5</v>
      </c>
      <c r="CG11" s="134">
        <f>IF(P11=0,"",IF(CF11=0,"",(CF11/P11)))</f>
        <v>0.021739130434783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12</v>
      </c>
      <c r="CP11" s="141">
        <v>1270000</v>
      </c>
      <c r="CQ11" s="141">
        <v>740000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0.83076923076923</v>
      </c>
      <c r="B12" s="203" t="s">
        <v>110</v>
      </c>
      <c r="C12" s="203" t="s">
        <v>111</v>
      </c>
      <c r="D12" s="203" t="s">
        <v>98</v>
      </c>
      <c r="E12" s="203" t="s">
        <v>112</v>
      </c>
      <c r="F12" s="203" t="s">
        <v>64</v>
      </c>
      <c r="G12" s="203" t="s">
        <v>113</v>
      </c>
      <c r="H12" s="90" t="s">
        <v>107</v>
      </c>
      <c r="I12" s="204" t="s">
        <v>114</v>
      </c>
      <c r="J12" s="188">
        <v>65000</v>
      </c>
      <c r="K12" s="81">
        <v>6</v>
      </c>
      <c r="L12" s="81">
        <v>0</v>
      </c>
      <c r="M12" s="81">
        <v>48</v>
      </c>
      <c r="N12" s="91">
        <v>4</v>
      </c>
      <c r="O12" s="92">
        <v>0</v>
      </c>
      <c r="P12" s="93">
        <f>N12+O12</f>
        <v>4</v>
      </c>
      <c r="Q12" s="82">
        <f>IFERROR(P12/M12,"-")</f>
        <v>0.083333333333333</v>
      </c>
      <c r="R12" s="81">
        <v>0</v>
      </c>
      <c r="S12" s="81">
        <v>3</v>
      </c>
      <c r="T12" s="82">
        <f>IFERROR(S12/(O12+P12),"-")</f>
        <v>0.75</v>
      </c>
      <c r="U12" s="182">
        <f>IFERROR(J12/SUM(P12:P13),"-")</f>
        <v>1274.5098039216</v>
      </c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>
        <f>SUM(X12:X13)-SUM(J12:J13)</f>
        <v>-11000</v>
      </c>
      <c r="AB12" s="85">
        <f>SUM(X12:X13)/SUM(J12:J13)</f>
        <v>0.83076923076923</v>
      </c>
      <c r="AC12" s="79"/>
      <c r="AD12" s="94">
        <v>3</v>
      </c>
      <c r="AE12" s="95">
        <f>IF(P12=0,"",IF(AD12=0,"",(AD12/P12)))</f>
        <v>0.75</v>
      </c>
      <c r="AF12" s="94"/>
      <c r="AG12" s="96">
        <f>IFERROR(AF12/AD12,"-")</f>
        <v>0</v>
      </c>
      <c r="AH12" s="97"/>
      <c r="AI12" s="98">
        <f>IFERROR(AH12/AD12,"-")</f>
        <v>0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>
        <v>1</v>
      </c>
      <c r="AW12" s="107">
        <f>IF(P12=0,"",IF(AV12=0,"",(AV12/P12)))</f>
        <v>0.25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>
        <f>IF(P12=0,"",IF(BN12=0,"",(BN12/P12)))</f>
        <v>0</v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115</v>
      </c>
      <c r="C13" s="203"/>
      <c r="D13" s="203"/>
      <c r="E13" s="203"/>
      <c r="F13" s="203" t="s">
        <v>69</v>
      </c>
      <c r="G13" s="203"/>
      <c r="H13" s="90"/>
      <c r="I13" s="90"/>
      <c r="J13" s="188"/>
      <c r="K13" s="81">
        <v>183</v>
      </c>
      <c r="L13" s="81">
        <v>129</v>
      </c>
      <c r="M13" s="81">
        <v>128</v>
      </c>
      <c r="N13" s="91">
        <v>46</v>
      </c>
      <c r="O13" s="92">
        <v>1</v>
      </c>
      <c r="P13" s="93">
        <f>N13+O13</f>
        <v>47</v>
      </c>
      <c r="Q13" s="82">
        <f>IFERROR(P13/M13,"-")</f>
        <v>0.3671875</v>
      </c>
      <c r="R13" s="81">
        <v>9</v>
      </c>
      <c r="S13" s="81">
        <v>7</v>
      </c>
      <c r="T13" s="82">
        <f>IFERROR(S13/(O13+P13),"-")</f>
        <v>0.14583333333333</v>
      </c>
      <c r="U13" s="182"/>
      <c r="V13" s="84">
        <v>2</v>
      </c>
      <c r="W13" s="82">
        <f>IF(P13=0,"-",V13/P13)</f>
        <v>0.042553191489362</v>
      </c>
      <c r="X13" s="186">
        <v>54000</v>
      </c>
      <c r="Y13" s="187">
        <f>IFERROR(X13/P13,"-")</f>
        <v>1148.9361702128</v>
      </c>
      <c r="Z13" s="187">
        <f>IFERROR(X13/V13,"-")</f>
        <v>27000</v>
      </c>
      <c r="AA13" s="188"/>
      <c r="AB13" s="85"/>
      <c r="AC13" s="79"/>
      <c r="AD13" s="94">
        <v>7</v>
      </c>
      <c r="AE13" s="95">
        <f>IF(P13=0,"",IF(AD13=0,"",(AD13/P13)))</f>
        <v>0.14893617021277</v>
      </c>
      <c r="AF13" s="94"/>
      <c r="AG13" s="96">
        <f>IFERROR(AF13/AD13,"-")</f>
        <v>0</v>
      </c>
      <c r="AH13" s="97"/>
      <c r="AI13" s="98">
        <f>IFERROR(AH13/AD13,"-")</f>
        <v>0</v>
      </c>
      <c r="AJ13" s="99"/>
      <c r="AK13" s="99"/>
      <c r="AL13" s="99"/>
      <c r="AM13" s="100">
        <v>8</v>
      </c>
      <c r="AN13" s="101">
        <f>IF(P13=0,"",IF(AM13=0,"",(AM13/P13)))</f>
        <v>0.17021276595745</v>
      </c>
      <c r="AO13" s="100">
        <v>1</v>
      </c>
      <c r="AP13" s="102">
        <f>IFERROR(AP13/AM13,"-")</f>
        <v>0</v>
      </c>
      <c r="AQ13" s="103">
        <v>15000</v>
      </c>
      <c r="AR13" s="104">
        <f>IFERROR(AQ13/AM13,"-")</f>
        <v>1875</v>
      </c>
      <c r="AS13" s="105"/>
      <c r="AT13" s="105">
        <v>1</v>
      </c>
      <c r="AU13" s="105"/>
      <c r="AV13" s="106">
        <v>4</v>
      </c>
      <c r="AW13" s="107">
        <f>IF(P13=0,"",IF(AV13=0,"",(AV13/P13)))</f>
        <v>0.085106382978723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14</v>
      </c>
      <c r="BF13" s="113">
        <f>IF(P13=0,"",IF(BE13=0,"",(BE13/P13)))</f>
        <v>0.29787234042553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9</v>
      </c>
      <c r="BO13" s="120">
        <f>IF(P13=0,"",IF(BN13=0,"",(BN13/P13)))</f>
        <v>0.19148936170213</v>
      </c>
      <c r="BP13" s="121">
        <v>1</v>
      </c>
      <c r="BQ13" s="122">
        <f>IFERROR(BP13/BN13,"-")</f>
        <v>0.11111111111111</v>
      </c>
      <c r="BR13" s="123">
        <v>51000</v>
      </c>
      <c r="BS13" s="124">
        <f>IFERROR(BR13/BN13,"-")</f>
        <v>5666.6666666667</v>
      </c>
      <c r="BT13" s="125"/>
      <c r="BU13" s="125"/>
      <c r="BV13" s="125">
        <v>1</v>
      </c>
      <c r="BW13" s="126">
        <v>4</v>
      </c>
      <c r="BX13" s="127">
        <f>IF(P13=0,"",IF(BW13=0,"",(BW13/P13)))</f>
        <v>0.085106382978723</v>
      </c>
      <c r="BY13" s="128">
        <v>1</v>
      </c>
      <c r="BZ13" s="129">
        <f>IFERROR(BY13/BW13,"-")</f>
        <v>0.25</v>
      </c>
      <c r="CA13" s="130">
        <v>3000</v>
      </c>
      <c r="CB13" s="131">
        <f>IFERROR(CA13/BW13,"-")</f>
        <v>750</v>
      </c>
      <c r="CC13" s="132">
        <v>1</v>
      </c>
      <c r="CD13" s="132"/>
      <c r="CE13" s="132"/>
      <c r="CF13" s="133">
        <v>1</v>
      </c>
      <c r="CG13" s="134">
        <f>IF(P13=0,"",IF(CF13=0,"",(CF13/P13)))</f>
        <v>0.021276595744681</v>
      </c>
      <c r="CH13" s="135"/>
      <c r="CI13" s="136">
        <f>IFERROR(CH13/CF13,"-")</f>
        <v>0</v>
      </c>
      <c r="CJ13" s="137"/>
      <c r="CK13" s="138">
        <f>IFERROR(CJ13/CF13,"-")</f>
        <v>0</v>
      </c>
      <c r="CL13" s="139"/>
      <c r="CM13" s="139"/>
      <c r="CN13" s="139"/>
      <c r="CO13" s="140">
        <v>2</v>
      </c>
      <c r="CP13" s="141">
        <v>54000</v>
      </c>
      <c r="CQ13" s="141">
        <v>51000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30"/>
      <c r="B14" s="87"/>
      <c r="C14" s="88"/>
      <c r="D14" s="88"/>
      <c r="E14" s="88"/>
      <c r="F14" s="89"/>
      <c r="G14" s="90"/>
      <c r="H14" s="90"/>
      <c r="I14" s="90"/>
      <c r="J14" s="192"/>
      <c r="K14" s="34"/>
      <c r="L14" s="34"/>
      <c r="M14" s="31"/>
      <c r="N14" s="23"/>
      <c r="O14" s="23"/>
      <c r="P14" s="23"/>
      <c r="Q14" s="33"/>
      <c r="R14" s="32"/>
      <c r="S14" s="23"/>
      <c r="T14" s="32"/>
      <c r="U14" s="183"/>
      <c r="V14" s="25"/>
      <c r="W14" s="25"/>
      <c r="X14" s="189"/>
      <c r="Y14" s="189"/>
      <c r="Z14" s="189"/>
      <c r="AA14" s="189"/>
      <c r="AB14" s="33"/>
      <c r="AC14" s="59"/>
      <c r="AD14" s="63"/>
      <c r="AE14" s="64"/>
      <c r="AF14" s="63"/>
      <c r="AG14" s="67"/>
      <c r="AH14" s="68"/>
      <c r="AI14" s="69"/>
      <c r="AJ14" s="70"/>
      <c r="AK14" s="70"/>
      <c r="AL14" s="70"/>
      <c r="AM14" s="63"/>
      <c r="AN14" s="64"/>
      <c r="AO14" s="63"/>
      <c r="AP14" s="67"/>
      <c r="AQ14" s="68"/>
      <c r="AR14" s="69"/>
      <c r="AS14" s="70"/>
      <c r="AT14" s="70"/>
      <c r="AU14" s="70"/>
      <c r="AV14" s="63"/>
      <c r="AW14" s="64"/>
      <c r="AX14" s="63"/>
      <c r="AY14" s="67"/>
      <c r="AZ14" s="68"/>
      <c r="BA14" s="69"/>
      <c r="BB14" s="70"/>
      <c r="BC14" s="70"/>
      <c r="BD14" s="70"/>
      <c r="BE14" s="63"/>
      <c r="BF14" s="64"/>
      <c r="BG14" s="63"/>
      <c r="BH14" s="67"/>
      <c r="BI14" s="68"/>
      <c r="BJ14" s="69"/>
      <c r="BK14" s="70"/>
      <c r="BL14" s="70"/>
      <c r="BM14" s="70"/>
      <c r="BN14" s="65"/>
      <c r="BO14" s="66"/>
      <c r="BP14" s="63"/>
      <c r="BQ14" s="67"/>
      <c r="BR14" s="68"/>
      <c r="BS14" s="69"/>
      <c r="BT14" s="70"/>
      <c r="BU14" s="70"/>
      <c r="BV14" s="70"/>
      <c r="BW14" s="65"/>
      <c r="BX14" s="66"/>
      <c r="BY14" s="63"/>
      <c r="BZ14" s="67"/>
      <c r="CA14" s="68"/>
      <c r="CB14" s="69"/>
      <c r="CC14" s="70"/>
      <c r="CD14" s="70"/>
      <c r="CE14" s="70"/>
      <c r="CF14" s="65"/>
      <c r="CG14" s="66"/>
      <c r="CH14" s="63"/>
      <c r="CI14" s="67"/>
      <c r="CJ14" s="68"/>
      <c r="CK14" s="69"/>
      <c r="CL14" s="70"/>
      <c r="CM14" s="70"/>
      <c r="CN14" s="70"/>
      <c r="CO14" s="71"/>
      <c r="CP14" s="68"/>
      <c r="CQ14" s="68"/>
      <c r="CR14" s="68"/>
      <c r="CS14" s="72"/>
    </row>
    <row r="15" spans="1:98">
      <c r="A15" s="30"/>
      <c r="B15" s="37"/>
      <c r="C15" s="21"/>
      <c r="D15" s="21"/>
      <c r="E15" s="21"/>
      <c r="F15" s="22"/>
      <c r="G15" s="36"/>
      <c r="H15" s="36"/>
      <c r="I15" s="75"/>
      <c r="J15" s="193"/>
      <c r="K15" s="34"/>
      <c r="L15" s="34"/>
      <c r="M15" s="31"/>
      <c r="N15" s="23"/>
      <c r="O15" s="23"/>
      <c r="P15" s="23"/>
      <c r="Q15" s="33"/>
      <c r="R15" s="32"/>
      <c r="S15" s="23"/>
      <c r="T15" s="32"/>
      <c r="U15" s="183"/>
      <c r="V15" s="25"/>
      <c r="W15" s="25"/>
      <c r="X15" s="189"/>
      <c r="Y15" s="189"/>
      <c r="Z15" s="189"/>
      <c r="AA15" s="189"/>
      <c r="AB15" s="33"/>
      <c r="AC15" s="61"/>
      <c r="AD15" s="63"/>
      <c r="AE15" s="64"/>
      <c r="AF15" s="63"/>
      <c r="AG15" s="67"/>
      <c r="AH15" s="68"/>
      <c r="AI15" s="69"/>
      <c r="AJ15" s="70"/>
      <c r="AK15" s="70"/>
      <c r="AL15" s="70"/>
      <c r="AM15" s="63"/>
      <c r="AN15" s="64"/>
      <c r="AO15" s="63"/>
      <c r="AP15" s="67"/>
      <c r="AQ15" s="68"/>
      <c r="AR15" s="69"/>
      <c r="AS15" s="70"/>
      <c r="AT15" s="70"/>
      <c r="AU15" s="70"/>
      <c r="AV15" s="63"/>
      <c r="AW15" s="64"/>
      <c r="AX15" s="63"/>
      <c r="AY15" s="67"/>
      <c r="AZ15" s="68"/>
      <c r="BA15" s="69"/>
      <c r="BB15" s="70"/>
      <c r="BC15" s="70"/>
      <c r="BD15" s="70"/>
      <c r="BE15" s="63"/>
      <c r="BF15" s="64"/>
      <c r="BG15" s="63"/>
      <c r="BH15" s="67"/>
      <c r="BI15" s="68"/>
      <c r="BJ15" s="69"/>
      <c r="BK15" s="70"/>
      <c r="BL15" s="70"/>
      <c r="BM15" s="70"/>
      <c r="BN15" s="65"/>
      <c r="BO15" s="66"/>
      <c r="BP15" s="63"/>
      <c r="BQ15" s="67"/>
      <c r="BR15" s="68"/>
      <c r="BS15" s="69"/>
      <c r="BT15" s="70"/>
      <c r="BU15" s="70"/>
      <c r="BV15" s="70"/>
      <c r="BW15" s="65"/>
      <c r="BX15" s="66"/>
      <c r="BY15" s="63"/>
      <c r="BZ15" s="67"/>
      <c r="CA15" s="68"/>
      <c r="CB15" s="69"/>
      <c r="CC15" s="70"/>
      <c r="CD15" s="70"/>
      <c r="CE15" s="70"/>
      <c r="CF15" s="65"/>
      <c r="CG15" s="66"/>
      <c r="CH15" s="63"/>
      <c r="CI15" s="67"/>
      <c r="CJ15" s="68"/>
      <c r="CK15" s="69"/>
      <c r="CL15" s="70"/>
      <c r="CM15" s="70"/>
      <c r="CN15" s="70"/>
      <c r="CO15" s="71"/>
      <c r="CP15" s="68"/>
      <c r="CQ15" s="68"/>
      <c r="CR15" s="68"/>
      <c r="CS15" s="72"/>
    </row>
    <row r="16" spans="1:98">
      <c r="A16" s="19">
        <f>AB16</f>
        <v>3.5170454545455</v>
      </c>
      <c r="B16" s="39"/>
      <c r="C16" s="39"/>
      <c r="D16" s="39"/>
      <c r="E16" s="39"/>
      <c r="F16" s="39"/>
      <c r="G16" s="40" t="s">
        <v>116</v>
      </c>
      <c r="H16" s="40"/>
      <c r="I16" s="40"/>
      <c r="J16" s="190">
        <f>SUM(J6:J15)</f>
        <v>440000</v>
      </c>
      <c r="K16" s="41">
        <f>SUM(K6:K15)</f>
        <v>1542</v>
      </c>
      <c r="L16" s="41">
        <f>SUM(L6:L15)</f>
        <v>1015</v>
      </c>
      <c r="M16" s="41">
        <f>SUM(M6:M15)</f>
        <v>1486</v>
      </c>
      <c r="N16" s="41">
        <f>SUM(N6:N15)</f>
        <v>470</v>
      </c>
      <c r="O16" s="41">
        <f>SUM(O6:O15)</f>
        <v>8</v>
      </c>
      <c r="P16" s="41">
        <f>SUM(P6:P15)</f>
        <v>478</v>
      </c>
      <c r="Q16" s="42">
        <f>IFERROR(P16/M16,"-")</f>
        <v>0.32166890982503</v>
      </c>
      <c r="R16" s="78">
        <f>SUM(R6:R15)</f>
        <v>19</v>
      </c>
      <c r="S16" s="78">
        <f>SUM(S6:S15)</f>
        <v>100</v>
      </c>
      <c r="T16" s="42">
        <f>IFERROR(R16/P16,"-")</f>
        <v>0.039748953974895</v>
      </c>
      <c r="U16" s="184">
        <f>IFERROR(J16/P16,"-")</f>
        <v>920.50209205021</v>
      </c>
      <c r="V16" s="44">
        <f>SUM(V6:V15)</f>
        <v>21</v>
      </c>
      <c r="W16" s="42">
        <f>IFERROR(V16/P16,"-")</f>
        <v>0.043933054393305</v>
      </c>
      <c r="X16" s="190">
        <f>SUM(X6:X15)</f>
        <v>1547500</v>
      </c>
      <c r="Y16" s="190">
        <f>IFERROR(X16/P16,"-")</f>
        <v>3237.4476987448</v>
      </c>
      <c r="Z16" s="190">
        <f>IFERROR(X16/V16,"-")</f>
        <v>73690.476190476</v>
      </c>
      <c r="AA16" s="190">
        <f>X16-J16</f>
        <v>1107500</v>
      </c>
      <c r="AB16" s="47">
        <f>X16/J16</f>
        <v>3.5170454545455</v>
      </c>
      <c r="AC16" s="60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