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<sst xmlns="http://schemas.openxmlformats.org/spreadsheetml/2006/main" uniqueCount="134">
  <si>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</si>
  <si>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</si>
  <si>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</si>
  <si>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</si>
  <si>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</si>
  <si>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</si>
  <si>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</si>
  <si>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</si>
  <si>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</si>
  <si>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</si>
  <si>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</si>
  <si>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</si>
  <si>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</si>
  <si>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</si>
  <si>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</si>
  <si>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</si>
  <si>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</si>
  <si>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</si>
  <si>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</si>
  <si>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</si>
  <si>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</si>
  <si>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</si>
  <si>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</si>
  <si>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</si>
  <si>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</si>
  <si>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</si>
  <si>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ヘスティア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</si>
  <si>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</si>
  <si>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</si>
  <si>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</si>
  <si>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</si>
  <si>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</si>
  <si>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</si>
  <si>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</si>
  <si>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</si>
  <si>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</si>
  <si>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</si>
  <si>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</si>
  <si>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</si>
  <si>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</si>
  <si>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</si>
  <si>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</si>
  <si>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</si>
  <si>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</si>
  <si>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</si>
  <si>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</si>
  <si>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</si>
  <si>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</si>
  <si>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</si>
  <si>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</si>
  <si>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</si>
  <si>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</si>
  <si>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</si>
  <si>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</si>
  <si>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</si>
  <si>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</si>
  <si>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</si>
  <si>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</si>
  <si>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</si>
  <si>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</si>
  <si>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</si>
  <si>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ad513</t>
  </si>
  <si>
    <t>コアマガジン</t>
  </si>
  <si>
    <t>2P_対談風原稿_ヘスティア</t>
  </si>
  <si>
    <t>lp01</t>
  </si>
  <si>
    <t>実話BUNKA超タブー</t>
  </si>
  <si>
    <t>4C2P</t>
  </si>
  <si>
    <t>9月02日(月)</t>
  </si>
  <si>
    <t>ad514</t>
  </si>
  <si>
    <t>空電</t>
  </si>
  <si>
    <t>ad515</t>
  </si>
  <si>
    <t>大洋図書</t>
  </si>
  <si>
    <t>実話ナックルズGOLD</t>
  </si>
  <si>
    <t>1C2P</t>
  </si>
  <si>
    <t>9月09日(月)</t>
  </si>
  <si>
    <t>ad516</t>
  </si>
  <si>
    <t>ad517</t>
  </si>
  <si>
    <t>金のEX NEXT</t>
  </si>
  <si>
    <t>9月13日(金)</t>
  </si>
  <si>
    <t>ad518</t>
  </si>
  <si>
    <t>ad519</t>
  </si>
  <si>
    <t>実話BUNKAタブー</t>
  </si>
  <si>
    <t>9月14日(土)</t>
  </si>
  <si>
    <t>ad520</t>
  </si>
  <si>
    <t>ad521</t>
  </si>
  <si>
    <t>徳間書店</t>
  </si>
  <si>
    <t>DVD漫画きよし_袋裏用セリフアレンジ</t>
  </si>
  <si>
    <t>アサヒ芸能.4W火</t>
  </si>
  <si>
    <t>DVD袋裏4C</t>
  </si>
  <si>
    <t>9月17日(火)</t>
  </si>
  <si>
    <t>ad522</t>
  </si>
  <si>
    <t>ad523</t>
  </si>
  <si>
    <t>2Pスポーツ新聞_v01_ヘスティア(一条さん)</t>
  </si>
  <si>
    <t>実話ナックルズSPECIAL2019</t>
  </si>
  <si>
    <t>ad524</t>
  </si>
  <si>
    <t>ad525</t>
  </si>
  <si>
    <t>メディアソフト</t>
  </si>
  <si>
    <t>1P記事_求む！中高年男性版_ヘスティア</t>
  </si>
  <si>
    <t>ありえない芸能アイドル封印黒歴史スッパ抜き</t>
  </si>
  <si>
    <t>表4</t>
  </si>
  <si>
    <t>9月20日(金)</t>
  </si>
  <si>
    <t>ad526</t>
  </si>
  <si>
    <t>ad527</t>
  </si>
  <si>
    <t>ダイアプレス</t>
  </si>
  <si>
    <t>実録JOKER</t>
  </si>
  <si>
    <t>9月27日(金)</t>
  </si>
  <si>
    <t>ad528</t>
  </si>
  <si>
    <t>ad529</t>
  </si>
  <si>
    <t>三和出版</t>
  </si>
  <si>
    <t>5P風俗ヘスティア(一条さん)</t>
  </si>
  <si>
    <t>写真実話</t>
  </si>
  <si>
    <t>1C5P</t>
  </si>
  <si>
    <t>ad530</t>
  </si>
  <si>
    <t>ad531</t>
  </si>
  <si>
    <t>マイウェイ出版</t>
  </si>
  <si>
    <t>超激カワ!S級MAX!</t>
  </si>
  <si>
    <t>ad532</t>
  </si>
  <si>
    <t>雑誌 TOTAL</t>
  </si>
  <si>
    <t>●DVD 広告</t>
  </si>
  <si>
    <t>pa505</t>
  </si>
  <si>
    <t>DVD漫画きよし</t>
  </si>
  <si>
    <t>一部CVS・書店売</t>
  </si>
  <si>
    <t>MAZI!</t>
  </si>
  <si>
    <t>DVD袋裏4C+コンテンツ枠</t>
  </si>
  <si>
    <t>9月19日(木)</t>
  </si>
  <si>
    <t>pa506</t>
  </si>
  <si>
    <t>pa507</t>
  </si>
  <si>
    <t>若生出版</t>
  </si>
  <si>
    <t>書店売</t>
  </si>
  <si>
    <t>ゲッチュ</t>
  </si>
  <si>
    <t>DVD袋表4C+コンテンツ枠</t>
  </si>
  <si>
    <t>9月26日(木)</t>
  </si>
  <si>
    <t>pa508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</si>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</sst>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20</v>
      </c>
      <c r="D6" s="195">
        <v>720000</v>
      </c>
      <c r="E6" s="81">
        <v>846</v>
      </c>
      <c r="F6" s="81">
        <v>346</v>
      </c>
      <c r="G6" s="81">
        <v>567</v>
      </c>
      <c r="H6" s="91">
        <v>149</v>
      </c>
      <c r="I6" s="92">
        <v>2</v>
      </c>
      <c r="J6" s="145">
        <f>H6+I6</f>
        <v>151</v>
      </c>
      <c r="K6" s="82">
        <f>IFERROR(J6/G6,"-")</f>
        <v>0.2663139329806</v>
      </c>
      <c r="L6" s="81">
        <v>20</v>
      </c>
      <c r="M6" s="81">
        <v>28</v>
      </c>
      <c r="N6" s="82">
        <f>IFERROR(L6/J6,"-")</f>
        <v>0.13245033112583</v>
      </c>
      <c r="O6" s="83">
        <f>IFERROR(D6/J6,"-")</f>
        <v>4768.2119205298</v>
      </c>
      <c r="P6" s="84">
        <v>28</v>
      </c>
      <c r="Q6" s="82">
        <f>IFERROR(P6/J6,"-")</f>
        <v>0.18543046357616</v>
      </c>
      <c r="R6" s="200">
        <v>1367000</v>
      </c>
      <c r="S6" s="201">
        <f>IFERROR(R6/J6,"-")</f>
        <v>9052.9801324503</v>
      </c>
      <c r="T6" s="201">
        <f>IFERROR(R6/P6,"-")</f>
        <v>48821.428571429</v>
      </c>
      <c r="U6" s="195">
        <f>IFERROR(R6-D6,"-")</f>
        <v>647000</v>
      </c>
      <c r="V6" s="85">
        <f>R6/D6</f>
        <v>1.8986111111111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145000</v>
      </c>
      <c r="E7" s="81">
        <v>293</v>
      </c>
      <c r="F7" s="81">
        <v>205</v>
      </c>
      <c r="G7" s="81">
        <v>186</v>
      </c>
      <c r="H7" s="91">
        <v>63</v>
      </c>
      <c r="I7" s="92">
        <v>2</v>
      </c>
      <c r="J7" s="145">
        <f>H7+I7</f>
        <v>65</v>
      </c>
      <c r="K7" s="82">
        <f>IFERROR(J7/G7,"-")</f>
        <v>0.3494623655914</v>
      </c>
      <c r="L7" s="81">
        <v>7</v>
      </c>
      <c r="M7" s="81">
        <v>10</v>
      </c>
      <c r="N7" s="82">
        <f>IFERROR(L7/J7,"-")</f>
        <v>0.10769230769231</v>
      </c>
      <c r="O7" s="83">
        <f>IFERROR(D7/J7,"-")</f>
        <v>2230.7692307692</v>
      </c>
      <c r="P7" s="84">
        <v>9</v>
      </c>
      <c r="Q7" s="82">
        <f>IFERROR(P7/J7,"-")</f>
        <v>0.13846153846154</v>
      </c>
      <c r="R7" s="200">
        <v>1239500</v>
      </c>
      <c r="S7" s="201">
        <f>IFERROR(R7/J7,"-")</f>
        <v>19069.230769231</v>
      </c>
      <c r="T7" s="201">
        <f>IFERROR(R7/P7,"-")</f>
        <v>137722.22222222</v>
      </c>
      <c r="U7" s="195">
        <f>IFERROR(R7-D7,"-")</f>
        <v>1094500</v>
      </c>
      <c r="V7" s="85">
        <f>R7/D7</f>
        <v>8.548275862069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865000</v>
      </c>
      <c r="E10" s="41">
        <f>SUM(E6:E8)</f>
        <v>1139</v>
      </c>
      <c r="F10" s="41">
        <f>SUM(F6:F8)</f>
        <v>551</v>
      </c>
      <c r="G10" s="41">
        <f>SUM(G6:G8)</f>
        <v>753</v>
      </c>
      <c r="H10" s="41">
        <f>SUM(H6:H8)</f>
        <v>212</v>
      </c>
      <c r="I10" s="41">
        <f>SUM(I6:I8)</f>
        <v>4</v>
      </c>
      <c r="J10" s="41">
        <f>SUM(J6:J8)</f>
        <v>216</v>
      </c>
      <c r="K10" s="42">
        <f>IFERROR(J10/G10,"-")</f>
        <v>0.28685258964143</v>
      </c>
      <c r="L10" s="78">
        <f>SUM(L6:L8)</f>
        <v>27</v>
      </c>
      <c r="M10" s="78">
        <f>SUM(M6:M8)</f>
        <v>38</v>
      </c>
      <c r="N10" s="42">
        <f>IFERROR(L10/J10,"-")</f>
        <v>0.125</v>
      </c>
      <c r="O10" s="43">
        <f>IFERROR(D10/J10,"-")</f>
        <v>4004.6296296296</v>
      </c>
      <c r="P10" s="44">
        <f>SUM(P6:P8)</f>
        <v>37</v>
      </c>
      <c r="Q10" s="42">
        <f>IFERROR(P10/J10,"-")</f>
        <v>0.1712962962963</v>
      </c>
      <c r="R10" s="45">
        <f>SUM(R6:R8)</f>
        <v>2606500</v>
      </c>
      <c r="S10" s="45">
        <f>IFERROR(R10/J10,"-")</f>
        <v>12067.12962963</v>
      </c>
      <c r="T10" s="45">
        <f>IFERROR(R10/P10,"-")</f>
        <v>70445.945945946</v>
      </c>
      <c r="U10" s="46">
        <f>SUM(U6:U8)</f>
        <v>1741500</v>
      </c>
      <c r="V10" s="47">
        <f>IFERROR(R10/D10,"-")</f>
        <v>3.0132947976879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55000</v>
      </c>
      <c r="K6" s="81">
        <v>8</v>
      </c>
      <c r="L6" s="81">
        <v>0</v>
      </c>
      <c r="M6" s="81">
        <v>17</v>
      </c>
      <c r="N6" s="91">
        <v>2</v>
      </c>
      <c r="O6" s="92">
        <v>0</v>
      </c>
      <c r="P6" s="93">
        <f>N6+O6</f>
        <v>2</v>
      </c>
      <c r="Q6" s="82">
        <f>IFERROR(P6/M6,"-")</f>
        <v>0.11764705882353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18333.333333333</v>
      </c>
      <c r="V6" s="84">
        <v>1</v>
      </c>
      <c r="W6" s="82">
        <f>IF(P6=0,"-",V6/P6)</f>
        <v>0.5</v>
      </c>
      <c r="X6" s="186">
        <v>11000</v>
      </c>
      <c r="Y6" s="187">
        <f>IFERROR(X6/P6,"-")</f>
        <v>5500</v>
      </c>
      <c r="Z6" s="187">
        <f>IFERROR(X6/V6,"-")</f>
        <v>11000</v>
      </c>
      <c r="AA6" s="188">
        <f>SUM(X6:X7)-SUM(J6:J7)</f>
        <v>-44000</v>
      </c>
      <c r="AB6" s="85">
        <f>SUM(X6:X7)/SUM(J6:J7)</f>
        <v>0.2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>
        <v>1</v>
      </c>
      <c r="BH6" s="114">
        <f>IFERROR(BG6/BE6,"-")</f>
        <v>1</v>
      </c>
      <c r="BI6" s="115">
        <v>11000</v>
      </c>
      <c r="BJ6" s="116">
        <f>IFERROR(BI6/BE6,"-")</f>
        <v>11000</v>
      </c>
      <c r="BK6" s="117"/>
      <c r="BL6" s="117"/>
      <c r="BM6" s="117">
        <v>1</v>
      </c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11000</v>
      </c>
      <c r="CQ6" s="141">
        <v>11000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33</v>
      </c>
      <c r="L7" s="81">
        <v>13</v>
      </c>
      <c r="M7" s="81">
        <v>1</v>
      </c>
      <c r="N7" s="91">
        <v>1</v>
      </c>
      <c r="O7" s="92">
        <v>0</v>
      </c>
      <c r="P7" s="93">
        <f>N7+O7</f>
        <v>1</v>
      </c>
      <c r="Q7" s="82">
        <f>IFERROR(P7/M7,"-")</f>
        <v>1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2.6444444444444</v>
      </c>
      <c r="B8" s="203" t="s">
        <v>70</v>
      </c>
      <c r="C8" s="203" t="s">
        <v>71</v>
      </c>
      <c r="D8" s="203" t="s">
        <v>63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45000</v>
      </c>
      <c r="K8" s="81">
        <v>7</v>
      </c>
      <c r="L8" s="81">
        <v>0</v>
      </c>
      <c r="M8" s="81">
        <v>21</v>
      </c>
      <c r="N8" s="91">
        <v>2</v>
      </c>
      <c r="O8" s="92">
        <v>0</v>
      </c>
      <c r="P8" s="93">
        <f>N8+O8</f>
        <v>2</v>
      </c>
      <c r="Q8" s="82">
        <f>IFERROR(P8/M8,"-")</f>
        <v>0.095238095238095</v>
      </c>
      <c r="R8" s="81">
        <v>0</v>
      </c>
      <c r="S8" s="81">
        <v>1</v>
      </c>
      <c r="T8" s="82">
        <f>IFERROR(S8/(O8+P8),"-")</f>
        <v>0.5</v>
      </c>
      <c r="U8" s="182">
        <f>IFERROR(J8/SUM(P8:P9),"-")</f>
        <v>4090.9090909091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74000</v>
      </c>
      <c r="AB8" s="85">
        <f>SUM(X8:X9)/SUM(J8:J9)</f>
        <v>2.6444444444444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53</v>
      </c>
      <c r="L9" s="81">
        <v>38</v>
      </c>
      <c r="M9" s="81">
        <v>13</v>
      </c>
      <c r="N9" s="91">
        <v>9</v>
      </c>
      <c r="O9" s="92">
        <v>0</v>
      </c>
      <c r="P9" s="93">
        <f>N9+O9</f>
        <v>9</v>
      </c>
      <c r="Q9" s="82">
        <f>IFERROR(P9/M9,"-")</f>
        <v>0.69230769230769</v>
      </c>
      <c r="R9" s="81">
        <v>2</v>
      </c>
      <c r="S9" s="81">
        <v>2</v>
      </c>
      <c r="T9" s="82">
        <f>IFERROR(S9/(O9+P9),"-")</f>
        <v>0.22222222222222</v>
      </c>
      <c r="U9" s="182"/>
      <c r="V9" s="84">
        <v>4</v>
      </c>
      <c r="W9" s="82">
        <f>IF(P9=0,"-",V9/P9)</f>
        <v>0.44444444444444</v>
      </c>
      <c r="X9" s="186">
        <v>119000</v>
      </c>
      <c r="Y9" s="187">
        <f>IFERROR(X9/P9,"-")</f>
        <v>13222.222222222</v>
      </c>
      <c r="Z9" s="187">
        <f>IFERROR(X9/V9,"-")</f>
        <v>29750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2</v>
      </c>
      <c r="AW9" s="107">
        <f>IF(P9=0,"",IF(AV9=0,"",(AV9/P9)))</f>
        <v>0.22222222222222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0.11111111111111</v>
      </c>
      <c r="BG9" s="112">
        <v>1</v>
      </c>
      <c r="BH9" s="114">
        <f>IFERROR(BG9/BE9,"-")</f>
        <v>1</v>
      </c>
      <c r="BI9" s="115">
        <v>3000</v>
      </c>
      <c r="BJ9" s="116">
        <f>IFERROR(BI9/BE9,"-")</f>
        <v>3000</v>
      </c>
      <c r="BK9" s="117">
        <v>1</v>
      </c>
      <c r="BL9" s="117"/>
      <c r="BM9" s="117"/>
      <c r="BN9" s="119">
        <v>3</v>
      </c>
      <c r="BO9" s="120">
        <f>IF(P9=0,"",IF(BN9=0,"",(BN9/P9)))</f>
        <v>0.33333333333333</v>
      </c>
      <c r="BP9" s="121">
        <v>2</v>
      </c>
      <c r="BQ9" s="122">
        <f>IFERROR(BP9/BN9,"-")</f>
        <v>0.66666666666667</v>
      </c>
      <c r="BR9" s="123">
        <v>110000</v>
      </c>
      <c r="BS9" s="124">
        <f>IFERROR(BR9/BN9,"-")</f>
        <v>36666.666666667</v>
      </c>
      <c r="BT9" s="125"/>
      <c r="BU9" s="125"/>
      <c r="BV9" s="125">
        <v>2</v>
      </c>
      <c r="BW9" s="126">
        <v>3</v>
      </c>
      <c r="BX9" s="127">
        <f>IF(P9=0,"",IF(BW9=0,"",(BW9/P9)))</f>
        <v>0.33333333333333</v>
      </c>
      <c r="BY9" s="128">
        <v>1</v>
      </c>
      <c r="BZ9" s="129">
        <f>IFERROR(BY9/BW9,"-")</f>
        <v>0.33333333333333</v>
      </c>
      <c r="CA9" s="130">
        <v>6000</v>
      </c>
      <c r="CB9" s="131">
        <f>IFERROR(CA9/BW9,"-")</f>
        <v>2000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119000</v>
      </c>
      <c r="CQ9" s="141">
        <v>63000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3.2733333333333</v>
      </c>
      <c r="B10" s="203" t="s">
        <v>76</v>
      </c>
      <c r="C10" s="203" t="s">
        <v>71</v>
      </c>
      <c r="D10" s="203" t="s">
        <v>63</v>
      </c>
      <c r="E10" s="203"/>
      <c r="F10" s="203" t="s">
        <v>64</v>
      </c>
      <c r="G10" s="203" t="s">
        <v>77</v>
      </c>
      <c r="H10" s="90" t="s">
        <v>66</v>
      </c>
      <c r="I10" s="90" t="s">
        <v>78</v>
      </c>
      <c r="J10" s="188">
        <v>75000</v>
      </c>
      <c r="K10" s="81">
        <v>17</v>
      </c>
      <c r="L10" s="81">
        <v>0</v>
      </c>
      <c r="M10" s="81">
        <v>36</v>
      </c>
      <c r="N10" s="91">
        <v>8</v>
      </c>
      <c r="O10" s="92">
        <v>0</v>
      </c>
      <c r="P10" s="93">
        <f>N10+O10</f>
        <v>8</v>
      </c>
      <c r="Q10" s="82">
        <f>IFERROR(P10/M10,"-")</f>
        <v>0.22222222222222</v>
      </c>
      <c r="R10" s="81">
        <v>1</v>
      </c>
      <c r="S10" s="81">
        <v>2</v>
      </c>
      <c r="T10" s="82">
        <f>IFERROR(S10/(O10+P10),"-")</f>
        <v>0.25</v>
      </c>
      <c r="U10" s="182">
        <f>IFERROR(J10/SUM(P10:P11),"-")</f>
        <v>4411.7647058824</v>
      </c>
      <c r="V10" s="84">
        <v>4</v>
      </c>
      <c r="W10" s="82">
        <f>IF(P10=0,"-",V10/P10)</f>
        <v>0.5</v>
      </c>
      <c r="X10" s="186">
        <v>36000</v>
      </c>
      <c r="Y10" s="187">
        <f>IFERROR(X10/P10,"-")</f>
        <v>4500</v>
      </c>
      <c r="Z10" s="187">
        <f>IFERROR(X10/V10,"-")</f>
        <v>9000</v>
      </c>
      <c r="AA10" s="188">
        <f>SUM(X10:X11)-SUM(J10:J11)</f>
        <v>170500</v>
      </c>
      <c r="AB10" s="85">
        <f>SUM(X10:X11)/SUM(J10:J11)</f>
        <v>3.2733333333333</v>
      </c>
      <c r="AC10" s="79"/>
      <c r="AD10" s="94">
        <v>1</v>
      </c>
      <c r="AE10" s="95">
        <f>IF(P10=0,"",IF(AD10=0,"",(AD10/P10)))</f>
        <v>0.125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1</v>
      </c>
      <c r="AN10" s="101">
        <f>IF(P10=0,"",IF(AM10=0,"",(AM10/P10)))</f>
        <v>0.125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0.25</v>
      </c>
      <c r="BG10" s="112">
        <v>2</v>
      </c>
      <c r="BH10" s="114">
        <f>IFERROR(BG10/BE10,"-")</f>
        <v>1</v>
      </c>
      <c r="BI10" s="115">
        <v>11000</v>
      </c>
      <c r="BJ10" s="116">
        <f>IFERROR(BI10/BE10,"-")</f>
        <v>5500</v>
      </c>
      <c r="BK10" s="117">
        <v>1</v>
      </c>
      <c r="BL10" s="117">
        <v>1</v>
      </c>
      <c r="BM10" s="117"/>
      <c r="BN10" s="119">
        <v>4</v>
      </c>
      <c r="BO10" s="120">
        <f>IF(P10=0,"",IF(BN10=0,"",(BN10/P10)))</f>
        <v>0.5</v>
      </c>
      <c r="BP10" s="121">
        <v>2</v>
      </c>
      <c r="BQ10" s="122">
        <f>IFERROR(BP10/BN10,"-")</f>
        <v>0.5</v>
      </c>
      <c r="BR10" s="123">
        <v>25000</v>
      </c>
      <c r="BS10" s="124">
        <f>IFERROR(BR10/BN10,"-")</f>
        <v>6250</v>
      </c>
      <c r="BT10" s="125">
        <v>1</v>
      </c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4</v>
      </c>
      <c r="CP10" s="141">
        <v>36000</v>
      </c>
      <c r="CQ10" s="141">
        <v>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29</v>
      </c>
      <c r="L11" s="81">
        <v>23</v>
      </c>
      <c r="M11" s="81">
        <v>9</v>
      </c>
      <c r="N11" s="91">
        <v>9</v>
      </c>
      <c r="O11" s="92">
        <v>0</v>
      </c>
      <c r="P11" s="93">
        <f>N11+O11</f>
        <v>9</v>
      </c>
      <c r="Q11" s="82">
        <f>IFERROR(P11/M11,"-")</f>
        <v>1</v>
      </c>
      <c r="R11" s="81">
        <v>1</v>
      </c>
      <c r="S11" s="81">
        <v>1</v>
      </c>
      <c r="T11" s="82">
        <f>IFERROR(S11/(O11+P11),"-")</f>
        <v>0.11111111111111</v>
      </c>
      <c r="U11" s="182"/>
      <c r="V11" s="84">
        <v>2</v>
      </c>
      <c r="W11" s="82">
        <f>IF(P11=0,"-",V11/P11)</f>
        <v>0.22222222222222</v>
      </c>
      <c r="X11" s="186">
        <v>209500</v>
      </c>
      <c r="Y11" s="187">
        <f>IFERROR(X11/P11,"-")</f>
        <v>23277.777777778</v>
      </c>
      <c r="Z11" s="187">
        <f>IFERROR(X11/V11,"-")</f>
        <v>104750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0.11111111111111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0.11111111111111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3</v>
      </c>
      <c r="BF11" s="113">
        <f>IF(P11=0,"",IF(BE11=0,"",(BE11/P11)))</f>
        <v>0.33333333333333</v>
      </c>
      <c r="BG11" s="112">
        <v>1</v>
      </c>
      <c r="BH11" s="114">
        <f>IFERROR(BG11/BE11,"-")</f>
        <v>0.33333333333333</v>
      </c>
      <c r="BI11" s="115">
        <v>155000</v>
      </c>
      <c r="BJ11" s="116">
        <f>IFERROR(BI11/BE11,"-")</f>
        <v>51666.666666667</v>
      </c>
      <c r="BK11" s="117"/>
      <c r="BL11" s="117"/>
      <c r="BM11" s="117">
        <v>1</v>
      </c>
      <c r="BN11" s="119">
        <v>2</v>
      </c>
      <c r="BO11" s="120">
        <f>IF(P11=0,"",IF(BN11=0,"",(BN11/P11)))</f>
        <v>0.22222222222222</v>
      </c>
      <c r="BP11" s="121">
        <v>1</v>
      </c>
      <c r="BQ11" s="122">
        <f>IFERROR(BP11/BN11,"-")</f>
        <v>0.5</v>
      </c>
      <c r="BR11" s="123">
        <v>30500</v>
      </c>
      <c r="BS11" s="124">
        <f>IFERROR(BR11/BN11,"-")</f>
        <v>15250</v>
      </c>
      <c r="BT11" s="125"/>
      <c r="BU11" s="125"/>
      <c r="BV11" s="125">
        <v>1</v>
      </c>
      <c r="BW11" s="126">
        <v>2</v>
      </c>
      <c r="BX11" s="127">
        <f>IF(P11=0,"",IF(BW11=0,"",(BW11/P11)))</f>
        <v>0.22222222222222</v>
      </c>
      <c r="BY11" s="128">
        <v>1</v>
      </c>
      <c r="BZ11" s="129">
        <f>IFERROR(BY11/BW11,"-")</f>
        <v>0.5</v>
      </c>
      <c r="CA11" s="130">
        <v>24000</v>
      </c>
      <c r="CB11" s="131">
        <f>IFERROR(CA11/BW11,"-")</f>
        <v>12000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209500</v>
      </c>
      <c r="CQ11" s="141">
        <v>155000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0.21818181818182</v>
      </c>
      <c r="B12" s="203" t="s">
        <v>80</v>
      </c>
      <c r="C12" s="203" t="s">
        <v>62</v>
      </c>
      <c r="D12" s="203" t="s">
        <v>63</v>
      </c>
      <c r="E12" s="203"/>
      <c r="F12" s="203" t="s">
        <v>64</v>
      </c>
      <c r="G12" s="203" t="s">
        <v>81</v>
      </c>
      <c r="H12" s="90" t="s">
        <v>66</v>
      </c>
      <c r="I12" s="204" t="s">
        <v>82</v>
      </c>
      <c r="J12" s="188">
        <v>55000</v>
      </c>
      <c r="K12" s="81">
        <v>20</v>
      </c>
      <c r="L12" s="81">
        <v>0</v>
      </c>
      <c r="M12" s="81">
        <v>41</v>
      </c>
      <c r="N12" s="91">
        <v>5</v>
      </c>
      <c r="O12" s="92">
        <v>0</v>
      </c>
      <c r="P12" s="93">
        <f>N12+O12</f>
        <v>5</v>
      </c>
      <c r="Q12" s="82">
        <f>IFERROR(P12/M12,"-")</f>
        <v>0.1219512195122</v>
      </c>
      <c r="R12" s="81">
        <v>0</v>
      </c>
      <c r="S12" s="81">
        <v>0</v>
      </c>
      <c r="T12" s="82">
        <f>IFERROR(S12/(O12+P12),"-")</f>
        <v>0</v>
      </c>
      <c r="U12" s="182">
        <f>IFERROR(J12/SUM(P12:P13),"-")</f>
        <v>6875</v>
      </c>
      <c r="V12" s="84">
        <v>2</v>
      </c>
      <c r="W12" s="82">
        <f>IF(P12=0,"-",V12/P12)</f>
        <v>0.4</v>
      </c>
      <c r="X12" s="186">
        <v>9000</v>
      </c>
      <c r="Y12" s="187">
        <f>IFERROR(X12/P12,"-")</f>
        <v>1800</v>
      </c>
      <c r="Z12" s="187">
        <f>IFERROR(X12/V12,"-")</f>
        <v>4500</v>
      </c>
      <c r="AA12" s="188">
        <f>SUM(X12:X13)-SUM(J12:J13)</f>
        <v>-43000</v>
      </c>
      <c r="AB12" s="85">
        <f>SUM(X12:X13)/SUM(J12:J13)</f>
        <v>0.21818181818182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0.4</v>
      </c>
      <c r="BG12" s="112">
        <v>1</v>
      </c>
      <c r="BH12" s="114">
        <f>IFERROR(BG12/BE12,"-")</f>
        <v>0.5</v>
      </c>
      <c r="BI12" s="115">
        <v>3000</v>
      </c>
      <c r="BJ12" s="116">
        <f>IFERROR(BI12/BE12,"-")</f>
        <v>1500</v>
      </c>
      <c r="BK12" s="117">
        <v>1</v>
      </c>
      <c r="BL12" s="117"/>
      <c r="BM12" s="117"/>
      <c r="BN12" s="119">
        <v>2</v>
      </c>
      <c r="BO12" s="120">
        <f>IF(P12=0,"",IF(BN12=0,"",(BN12/P12)))</f>
        <v>0.4</v>
      </c>
      <c r="BP12" s="121">
        <v>1</v>
      </c>
      <c r="BQ12" s="122">
        <f>IFERROR(BP12/BN12,"-")</f>
        <v>0.5</v>
      </c>
      <c r="BR12" s="123">
        <v>6000</v>
      </c>
      <c r="BS12" s="124">
        <f>IFERROR(BR12/BN12,"-")</f>
        <v>3000</v>
      </c>
      <c r="BT12" s="125"/>
      <c r="BU12" s="125">
        <v>1</v>
      </c>
      <c r="BV12" s="125"/>
      <c r="BW12" s="126">
        <v>1</v>
      </c>
      <c r="BX12" s="127">
        <f>IF(P12=0,"",IF(BW12=0,"",(BW12/P12)))</f>
        <v>0.2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9000</v>
      </c>
      <c r="CQ12" s="141">
        <v>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31</v>
      </c>
      <c r="L13" s="81">
        <v>22</v>
      </c>
      <c r="M13" s="81">
        <v>10</v>
      </c>
      <c r="N13" s="91">
        <v>3</v>
      </c>
      <c r="O13" s="92">
        <v>0</v>
      </c>
      <c r="P13" s="93">
        <f>N13+O13</f>
        <v>3</v>
      </c>
      <c r="Q13" s="82">
        <f>IFERROR(P13/M13,"-")</f>
        <v>0.3</v>
      </c>
      <c r="R13" s="81">
        <v>1</v>
      </c>
      <c r="S13" s="81">
        <v>1</v>
      </c>
      <c r="T13" s="82">
        <f>IFERROR(S13/(O13+P13),"-")</f>
        <v>0.33333333333333</v>
      </c>
      <c r="U13" s="182"/>
      <c r="V13" s="84">
        <v>1</v>
      </c>
      <c r="W13" s="82">
        <f>IF(P13=0,"-",V13/P13)</f>
        <v>0.33333333333333</v>
      </c>
      <c r="X13" s="186">
        <v>3000</v>
      </c>
      <c r="Y13" s="187">
        <f>IFERROR(X13/P13,"-")</f>
        <v>1000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>
        <v>1</v>
      </c>
      <c r="BQ13" s="122">
        <f>IFERROR(BP13/BN13,"-")</f>
        <v>0.5</v>
      </c>
      <c r="BR13" s="123">
        <v>3000</v>
      </c>
      <c r="BS13" s="124">
        <f>IFERROR(BR13/BN13,"-")</f>
        <v>1500</v>
      </c>
      <c r="BT13" s="125">
        <v>1</v>
      </c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5.6866666666667</v>
      </c>
      <c r="B14" s="203" t="s">
        <v>84</v>
      </c>
      <c r="C14" s="203" t="s">
        <v>85</v>
      </c>
      <c r="D14" s="203" t="s">
        <v>86</v>
      </c>
      <c r="E14" s="203"/>
      <c r="F14" s="203" t="s">
        <v>64</v>
      </c>
      <c r="G14" s="203" t="s">
        <v>87</v>
      </c>
      <c r="H14" s="90" t="s">
        <v>88</v>
      </c>
      <c r="I14" s="90" t="s">
        <v>89</v>
      </c>
      <c r="J14" s="188">
        <v>75000</v>
      </c>
      <c r="K14" s="81">
        <v>43</v>
      </c>
      <c r="L14" s="81">
        <v>0</v>
      </c>
      <c r="M14" s="81">
        <v>158</v>
      </c>
      <c r="N14" s="91">
        <v>16</v>
      </c>
      <c r="O14" s="92">
        <v>0</v>
      </c>
      <c r="P14" s="93">
        <f>N14+O14</f>
        <v>16</v>
      </c>
      <c r="Q14" s="82">
        <f>IFERROR(P14/M14,"-")</f>
        <v>0.10126582278481</v>
      </c>
      <c r="R14" s="81">
        <v>0</v>
      </c>
      <c r="S14" s="81">
        <v>6</v>
      </c>
      <c r="T14" s="82">
        <f>IFERROR(S14/(O14+P14),"-")</f>
        <v>0.375</v>
      </c>
      <c r="U14" s="182">
        <f>IFERROR(J14/SUM(P14:P15),"-")</f>
        <v>1829.2682926829</v>
      </c>
      <c r="V14" s="84">
        <v>2</v>
      </c>
      <c r="W14" s="82">
        <f>IF(P14=0,"-",V14/P14)</f>
        <v>0.125</v>
      </c>
      <c r="X14" s="186">
        <v>22000</v>
      </c>
      <c r="Y14" s="187">
        <f>IFERROR(X14/P14,"-")</f>
        <v>1375</v>
      </c>
      <c r="Z14" s="187">
        <f>IFERROR(X14/V14,"-")</f>
        <v>11000</v>
      </c>
      <c r="AA14" s="188">
        <f>SUM(X14:X15)-SUM(J14:J15)</f>
        <v>351500</v>
      </c>
      <c r="AB14" s="85">
        <f>SUM(X14:X15)/SUM(J14:J15)</f>
        <v>5.6866666666667</v>
      </c>
      <c r="AC14" s="79"/>
      <c r="AD14" s="94">
        <v>3</v>
      </c>
      <c r="AE14" s="95">
        <f>IF(P14=0,"",IF(AD14=0,"",(AD14/P14)))</f>
        <v>0.1875</v>
      </c>
      <c r="AF14" s="94">
        <v>1</v>
      </c>
      <c r="AG14" s="96">
        <f>IFERROR(AF14/AD14,"-")</f>
        <v>0.33333333333333</v>
      </c>
      <c r="AH14" s="97">
        <v>19000</v>
      </c>
      <c r="AI14" s="98">
        <f>IFERROR(AH14/AD14,"-")</f>
        <v>6333.3333333333</v>
      </c>
      <c r="AJ14" s="99"/>
      <c r="AK14" s="99"/>
      <c r="AL14" s="99">
        <v>1</v>
      </c>
      <c r="AM14" s="100">
        <v>2</v>
      </c>
      <c r="AN14" s="101">
        <f>IF(P14=0,"",IF(AM14=0,"",(AM14/P14)))</f>
        <v>0.125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1</v>
      </c>
      <c r="AW14" s="107">
        <f>IF(P14=0,"",IF(AV14=0,"",(AV14/P14)))</f>
        <v>0.0625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5</v>
      </c>
      <c r="BF14" s="113">
        <f>IF(P14=0,"",IF(BE14=0,"",(BE14/P14)))</f>
        <v>0.3125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0.1875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0.125</v>
      </c>
      <c r="BY14" s="128">
        <v>1</v>
      </c>
      <c r="BZ14" s="129">
        <f>IFERROR(BY14/BW14,"-")</f>
        <v>0.5</v>
      </c>
      <c r="CA14" s="130">
        <v>3000</v>
      </c>
      <c r="CB14" s="131">
        <f>IFERROR(CA14/BW14,"-")</f>
        <v>1500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22000</v>
      </c>
      <c r="CQ14" s="141">
        <v>19000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141</v>
      </c>
      <c r="L15" s="81">
        <v>97</v>
      </c>
      <c r="M15" s="81">
        <v>48</v>
      </c>
      <c r="N15" s="91">
        <v>25</v>
      </c>
      <c r="O15" s="92">
        <v>0</v>
      </c>
      <c r="P15" s="93">
        <f>N15+O15</f>
        <v>25</v>
      </c>
      <c r="Q15" s="82">
        <f>IFERROR(P15/M15,"-")</f>
        <v>0.52083333333333</v>
      </c>
      <c r="R15" s="81">
        <v>4</v>
      </c>
      <c r="S15" s="81">
        <v>4</v>
      </c>
      <c r="T15" s="82">
        <f>IFERROR(S15/(O15+P15),"-")</f>
        <v>0.16</v>
      </c>
      <c r="U15" s="182"/>
      <c r="V15" s="84">
        <v>4</v>
      </c>
      <c r="W15" s="82">
        <f>IF(P15=0,"-",V15/P15)</f>
        <v>0.16</v>
      </c>
      <c r="X15" s="186">
        <v>404500</v>
      </c>
      <c r="Y15" s="187">
        <f>IFERROR(X15/P15,"-")</f>
        <v>16180</v>
      </c>
      <c r="Z15" s="187">
        <f>IFERROR(X15/V15,"-")</f>
        <v>101125</v>
      </c>
      <c r="AA15" s="188"/>
      <c r="AB15" s="85"/>
      <c r="AC15" s="79"/>
      <c r="AD15" s="94">
        <v>2</v>
      </c>
      <c r="AE15" s="95">
        <f>IF(P15=0,"",IF(AD15=0,"",(AD15/P15)))</f>
        <v>0.08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2</v>
      </c>
      <c r="AN15" s="101">
        <f>IF(P15=0,"",IF(AM15=0,"",(AM15/P15)))</f>
        <v>0.08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3</v>
      </c>
      <c r="AW15" s="107">
        <f>IF(P15=0,"",IF(AV15=0,"",(AV15/P15)))</f>
        <v>0.12</v>
      </c>
      <c r="AX15" s="106">
        <v>1</v>
      </c>
      <c r="AY15" s="108">
        <f>IFERROR(AX15/AV15,"-")</f>
        <v>0.33333333333333</v>
      </c>
      <c r="AZ15" s="109">
        <v>500</v>
      </c>
      <c r="BA15" s="110">
        <f>IFERROR(AZ15/AV15,"-")</f>
        <v>166.66666666667</v>
      </c>
      <c r="BB15" s="111">
        <v>1</v>
      </c>
      <c r="BC15" s="111"/>
      <c r="BD15" s="111"/>
      <c r="BE15" s="112">
        <v>3</v>
      </c>
      <c r="BF15" s="113">
        <f>IF(P15=0,"",IF(BE15=0,"",(BE15/P15)))</f>
        <v>0.12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8</v>
      </c>
      <c r="BO15" s="120">
        <f>IF(P15=0,"",IF(BN15=0,"",(BN15/P15)))</f>
        <v>0.32</v>
      </c>
      <c r="BP15" s="121">
        <v>2</v>
      </c>
      <c r="BQ15" s="122">
        <f>IFERROR(BP15/BN15,"-")</f>
        <v>0.25</v>
      </c>
      <c r="BR15" s="123">
        <v>401000</v>
      </c>
      <c r="BS15" s="124">
        <f>IFERROR(BR15/BN15,"-")</f>
        <v>50125</v>
      </c>
      <c r="BT15" s="125"/>
      <c r="BU15" s="125"/>
      <c r="BV15" s="125">
        <v>2</v>
      </c>
      <c r="BW15" s="126">
        <v>7</v>
      </c>
      <c r="BX15" s="127">
        <f>IF(P15=0,"",IF(BW15=0,"",(BW15/P15)))</f>
        <v>0.28</v>
      </c>
      <c r="BY15" s="128">
        <v>1</v>
      </c>
      <c r="BZ15" s="129">
        <f>IFERROR(BY15/BW15,"-")</f>
        <v>0.14285714285714</v>
      </c>
      <c r="CA15" s="130">
        <v>3000</v>
      </c>
      <c r="CB15" s="131">
        <f>IFERROR(CA15/BW15,"-")</f>
        <v>428.57142857143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4</v>
      </c>
      <c r="CP15" s="141">
        <v>404500</v>
      </c>
      <c r="CQ15" s="141">
        <v>323000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0</v>
      </c>
      <c r="B16" s="203" t="s">
        <v>91</v>
      </c>
      <c r="C16" s="203" t="s">
        <v>71</v>
      </c>
      <c r="D16" s="203" t="s">
        <v>92</v>
      </c>
      <c r="E16" s="203"/>
      <c r="F16" s="203" t="s">
        <v>64</v>
      </c>
      <c r="G16" s="203" t="s">
        <v>93</v>
      </c>
      <c r="H16" s="90" t="s">
        <v>73</v>
      </c>
      <c r="I16" s="90" t="s">
        <v>89</v>
      </c>
      <c r="J16" s="188">
        <v>65000</v>
      </c>
      <c r="K16" s="81">
        <v>7</v>
      </c>
      <c r="L16" s="81">
        <v>0</v>
      </c>
      <c r="M16" s="81">
        <v>22</v>
      </c>
      <c r="N16" s="91">
        <v>2</v>
      </c>
      <c r="O16" s="92">
        <v>0</v>
      </c>
      <c r="P16" s="93">
        <f>N16+O16</f>
        <v>2</v>
      </c>
      <c r="Q16" s="82">
        <f>IFERROR(P16/M16,"-")</f>
        <v>0.090909090909091</v>
      </c>
      <c r="R16" s="81">
        <v>0</v>
      </c>
      <c r="S16" s="81">
        <v>1</v>
      </c>
      <c r="T16" s="82">
        <f>IFERROR(S16/(O16+P16),"-")</f>
        <v>0.5</v>
      </c>
      <c r="U16" s="182">
        <f>IFERROR(J16/SUM(P16:P17),"-")</f>
        <v>9285.7142857143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-65000</v>
      </c>
      <c r="AB16" s="85">
        <f>SUM(X16:X17)/SUM(J16:J17)</f>
        <v>0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0.5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/>
      <c r="E17" s="203"/>
      <c r="F17" s="203" t="s">
        <v>69</v>
      </c>
      <c r="G17" s="203"/>
      <c r="H17" s="90"/>
      <c r="I17" s="90"/>
      <c r="J17" s="188"/>
      <c r="K17" s="81">
        <v>30</v>
      </c>
      <c r="L17" s="81">
        <v>24</v>
      </c>
      <c r="M17" s="81">
        <v>11</v>
      </c>
      <c r="N17" s="91">
        <v>5</v>
      </c>
      <c r="O17" s="92">
        <v>0</v>
      </c>
      <c r="P17" s="93">
        <f>N17+O17</f>
        <v>5</v>
      </c>
      <c r="Q17" s="82">
        <f>IFERROR(P17/M17,"-")</f>
        <v>0.45454545454545</v>
      </c>
      <c r="R17" s="81">
        <v>0</v>
      </c>
      <c r="S17" s="81">
        <v>2</v>
      </c>
      <c r="T17" s="82">
        <f>IFERROR(S17/(O17+P17),"-")</f>
        <v>0.4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2</v>
      </c>
      <c r="AN17" s="101">
        <f>IF(P17=0,"",IF(AM17=0,"",(AM17/P17)))</f>
        <v>0.4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2</v>
      </c>
      <c r="BF17" s="113">
        <f>IF(P17=0,"",IF(BE17=0,"",(BE17/P17)))</f>
        <v>0.4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0.2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5.2125</v>
      </c>
      <c r="B18" s="203" t="s">
        <v>95</v>
      </c>
      <c r="C18" s="203" t="s">
        <v>96</v>
      </c>
      <c r="D18" s="203" t="s">
        <v>97</v>
      </c>
      <c r="E18" s="203"/>
      <c r="F18" s="203" t="s">
        <v>64</v>
      </c>
      <c r="G18" s="203" t="s">
        <v>98</v>
      </c>
      <c r="H18" s="90" t="s">
        <v>99</v>
      </c>
      <c r="I18" s="90" t="s">
        <v>100</v>
      </c>
      <c r="J18" s="188">
        <v>80000</v>
      </c>
      <c r="K18" s="81">
        <v>14</v>
      </c>
      <c r="L18" s="81">
        <v>0</v>
      </c>
      <c r="M18" s="81">
        <v>41</v>
      </c>
      <c r="N18" s="91">
        <v>7</v>
      </c>
      <c r="O18" s="92">
        <v>0</v>
      </c>
      <c r="P18" s="93">
        <f>N18+O18</f>
        <v>7</v>
      </c>
      <c r="Q18" s="82">
        <f>IFERROR(P18/M18,"-")</f>
        <v>0.17073170731707</v>
      </c>
      <c r="R18" s="81">
        <v>1</v>
      </c>
      <c r="S18" s="81">
        <v>2</v>
      </c>
      <c r="T18" s="82">
        <f>IFERROR(S18/(O18+P18),"-")</f>
        <v>0.28571428571429</v>
      </c>
      <c r="U18" s="182">
        <f>IFERROR(J18/SUM(P18:P19),"-")</f>
        <v>2580.6451612903</v>
      </c>
      <c r="V18" s="84">
        <v>2</v>
      </c>
      <c r="W18" s="82">
        <f>IF(P18=0,"-",V18/P18)</f>
        <v>0.28571428571429</v>
      </c>
      <c r="X18" s="186">
        <v>203000</v>
      </c>
      <c r="Y18" s="187">
        <f>IFERROR(X18/P18,"-")</f>
        <v>29000</v>
      </c>
      <c r="Z18" s="187">
        <f>IFERROR(X18/V18,"-")</f>
        <v>101500</v>
      </c>
      <c r="AA18" s="188">
        <f>SUM(X18:X19)-SUM(J18:J19)</f>
        <v>337000</v>
      </c>
      <c r="AB18" s="85">
        <f>SUM(X18:X19)/SUM(J18:J19)</f>
        <v>5.2125</v>
      </c>
      <c r="AC18" s="79"/>
      <c r="AD18" s="94">
        <v>1</v>
      </c>
      <c r="AE18" s="95">
        <f>IF(P18=0,"",IF(AD18=0,"",(AD18/P18)))</f>
        <v>0.14285714285714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1</v>
      </c>
      <c r="AN18" s="101">
        <f>IF(P18=0,"",IF(AM18=0,"",(AM18/P18)))</f>
        <v>0.14285714285714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1</v>
      </c>
      <c r="BF18" s="113">
        <f>IF(P18=0,"",IF(BE18=0,"",(BE18/P18)))</f>
        <v>0.14285714285714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0.42857142857143</v>
      </c>
      <c r="BP18" s="121">
        <v>2</v>
      </c>
      <c r="BQ18" s="122">
        <f>IFERROR(BP18/BN18,"-")</f>
        <v>0.66666666666667</v>
      </c>
      <c r="BR18" s="123">
        <v>203000</v>
      </c>
      <c r="BS18" s="124">
        <f>IFERROR(BR18/BN18,"-")</f>
        <v>67666.666666667</v>
      </c>
      <c r="BT18" s="125"/>
      <c r="BU18" s="125"/>
      <c r="BV18" s="125">
        <v>2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203000</v>
      </c>
      <c r="CQ18" s="141">
        <v>194000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101</v>
      </c>
      <c r="C19" s="203"/>
      <c r="D19" s="203"/>
      <c r="E19" s="203"/>
      <c r="F19" s="203" t="s">
        <v>69</v>
      </c>
      <c r="G19" s="203"/>
      <c r="H19" s="90"/>
      <c r="I19" s="90"/>
      <c r="J19" s="188"/>
      <c r="K19" s="81">
        <v>232</v>
      </c>
      <c r="L19" s="81">
        <v>63</v>
      </c>
      <c r="M19" s="81">
        <v>25</v>
      </c>
      <c r="N19" s="91">
        <v>24</v>
      </c>
      <c r="O19" s="92">
        <v>0</v>
      </c>
      <c r="P19" s="93">
        <f>N19+O19</f>
        <v>24</v>
      </c>
      <c r="Q19" s="82">
        <f>IFERROR(P19/M19,"-")</f>
        <v>0.96</v>
      </c>
      <c r="R19" s="81">
        <v>5</v>
      </c>
      <c r="S19" s="81">
        <v>3</v>
      </c>
      <c r="T19" s="82">
        <f>IFERROR(S19/(O19+P19),"-")</f>
        <v>0.125</v>
      </c>
      <c r="U19" s="182"/>
      <c r="V19" s="84">
        <v>3</v>
      </c>
      <c r="W19" s="82">
        <f>IF(P19=0,"-",V19/P19)</f>
        <v>0.125</v>
      </c>
      <c r="X19" s="186">
        <v>214000</v>
      </c>
      <c r="Y19" s="187">
        <f>IFERROR(X19/P19,"-")</f>
        <v>8916.6666666667</v>
      </c>
      <c r="Z19" s="187">
        <f>IFERROR(X19/V19,"-")</f>
        <v>71333.333333333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3</v>
      </c>
      <c r="AN19" s="101">
        <f>IF(P19=0,"",IF(AM19=0,"",(AM19/P19)))</f>
        <v>0.125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6</v>
      </c>
      <c r="AW19" s="107">
        <f>IF(P19=0,"",IF(AV19=0,"",(AV19/P19)))</f>
        <v>0.25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8</v>
      </c>
      <c r="BF19" s="113">
        <f>IF(P19=0,"",IF(BE19=0,"",(BE19/P19)))</f>
        <v>0.33333333333333</v>
      </c>
      <c r="BG19" s="112">
        <v>1</v>
      </c>
      <c r="BH19" s="114">
        <f>IFERROR(BG19/BE19,"-")</f>
        <v>0.125</v>
      </c>
      <c r="BI19" s="115">
        <v>13000</v>
      </c>
      <c r="BJ19" s="116">
        <f>IFERROR(BI19/BE19,"-")</f>
        <v>1625</v>
      </c>
      <c r="BK19" s="117"/>
      <c r="BL19" s="117">
        <v>1</v>
      </c>
      <c r="BM19" s="117"/>
      <c r="BN19" s="119">
        <v>6</v>
      </c>
      <c r="BO19" s="120">
        <f>IF(P19=0,"",IF(BN19=0,"",(BN19/P19)))</f>
        <v>0.25</v>
      </c>
      <c r="BP19" s="121">
        <v>1</v>
      </c>
      <c r="BQ19" s="122">
        <f>IFERROR(BP19/BN19,"-")</f>
        <v>0.16666666666667</v>
      </c>
      <c r="BR19" s="123">
        <v>105000</v>
      </c>
      <c r="BS19" s="124">
        <f>IFERROR(BR19/BN19,"-")</f>
        <v>17500</v>
      </c>
      <c r="BT19" s="125"/>
      <c r="BU19" s="125"/>
      <c r="BV19" s="125">
        <v>1</v>
      </c>
      <c r="BW19" s="126">
        <v>1</v>
      </c>
      <c r="BX19" s="127">
        <f>IF(P19=0,"",IF(BW19=0,"",(BW19/P19)))</f>
        <v>0.041666666666667</v>
      </c>
      <c r="BY19" s="128">
        <v>1</v>
      </c>
      <c r="BZ19" s="129">
        <f>IFERROR(BY19/BW19,"-")</f>
        <v>1</v>
      </c>
      <c r="CA19" s="130">
        <v>96000</v>
      </c>
      <c r="CB19" s="131">
        <f>IFERROR(CA19/BW19,"-")</f>
        <v>96000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214000</v>
      </c>
      <c r="CQ19" s="141">
        <v>105000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</v>
      </c>
      <c r="B20" s="203" t="s">
        <v>102</v>
      </c>
      <c r="C20" s="203" t="s">
        <v>103</v>
      </c>
      <c r="D20" s="203" t="s">
        <v>97</v>
      </c>
      <c r="E20" s="203"/>
      <c r="F20" s="203" t="s">
        <v>64</v>
      </c>
      <c r="G20" s="203" t="s">
        <v>104</v>
      </c>
      <c r="H20" s="90" t="s">
        <v>99</v>
      </c>
      <c r="I20" s="90" t="s">
        <v>105</v>
      </c>
      <c r="J20" s="188">
        <v>95000</v>
      </c>
      <c r="K20" s="81">
        <v>8</v>
      </c>
      <c r="L20" s="81">
        <v>0</v>
      </c>
      <c r="M20" s="81">
        <v>25</v>
      </c>
      <c r="N20" s="91">
        <v>4</v>
      </c>
      <c r="O20" s="92">
        <v>0</v>
      </c>
      <c r="P20" s="93">
        <f>N20+O20</f>
        <v>4</v>
      </c>
      <c r="Q20" s="82">
        <f>IFERROR(P20/M20,"-")</f>
        <v>0.16</v>
      </c>
      <c r="R20" s="81">
        <v>0</v>
      </c>
      <c r="S20" s="81">
        <v>1</v>
      </c>
      <c r="T20" s="82">
        <f>IFERROR(S20/(O20+P20),"-")</f>
        <v>0.25</v>
      </c>
      <c r="U20" s="182">
        <f>IFERROR(J20/SUM(P20:P21),"-")</f>
        <v>13571.428571429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-95000</v>
      </c>
      <c r="AB20" s="85">
        <f>SUM(X20:X21)/SUM(J20:J21)</f>
        <v>0</v>
      </c>
      <c r="AC20" s="79"/>
      <c r="AD20" s="94">
        <v>1</v>
      </c>
      <c r="AE20" s="95">
        <f>IF(P20=0,"",IF(AD20=0,"",(AD20/P20)))</f>
        <v>0.25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/>
      <c r="E21" s="203"/>
      <c r="F21" s="203" t="s">
        <v>69</v>
      </c>
      <c r="G21" s="203"/>
      <c r="H21" s="90"/>
      <c r="I21" s="90"/>
      <c r="J21" s="188"/>
      <c r="K21" s="81">
        <v>17</v>
      </c>
      <c r="L21" s="81">
        <v>12</v>
      </c>
      <c r="M21" s="81">
        <v>8</v>
      </c>
      <c r="N21" s="91">
        <v>2</v>
      </c>
      <c r="O21" s="92">
        <v>1</v>
      </c>
      <c r="P21" s="93">
        <f>N21+O21</f>
        <v>3</v>
      </c>
      <c r="Q21" s="82">
        <f>IFERROR(P21/M21,"-")</f>
        <v>0.375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0.33333333333333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0.66666666666667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0.23333333333333</v>
      </c>
      <c r="B22" s="203" t="s">
        <v>107</v>
      </c>
      <c r="C22" s="203" t="s">
        <v>108</v>
      </c>
      <c r="D22" s="203" t="s">
        <v>109</v>
      </c>
      <c r="E22" s="203"/>
      <c r="F22" s="203" t="s">
        <v>64</v>
      </c>
      <c r="G22" s="203" t="s">
        <v>110</v>
      </c>
      <c r="H22" s="90" t="s">
        <v>111</v>
      </c>
      <c r="I22" s="90" t="s">
        <v>105</v>
      </c>
      <c r="J22" s="188">
        <v>120000</v>
      </c>
      <c r="K22" s="81">
        <v>13</v>
      </c>
      <c r="L22" s="81">
        <v>0</v>
      </c>
      <c r="M22" s="81">
        <v>43</v>
      </c>
      <c r="N22" s="91">
        <v>4</v>
      </c>
      <c r="O22" s="92">
        <v>0</v>
      </c>
      <c r="P22" s="93">
        <f>N22+O22</f>
        <v>4</v>
      </c>
      <c r="Q22" s="82">
        <f>IFERROR(P22/M22,"-")</f>
        <v>0.093023255813953</v>
      </c>
      <c r="R22" s="81">
        <v>0</v>
      </c>
      <c r="S22" s="81">
        <v>1</v>
      </c>
      <c r="T22" s="82">
        <f>IFERROR(S22/(O22+P22),"-")</f>
        <v>0.25</v>
      </c>
      <c r="U22" s="182">
        <f>IFERROR(J22/SUM(P22:P23),"-")</f>
        <v>6666.6666666667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SUM(X22:X23)-SUM(J22:J23)</f>
        <v>-92000</v>
      </c>
      <c r="AB22" s="85">
        <f>SUM(X22:X23)/SUM(J22:J23)</f>
        <v>0.23333333333333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/>
      <c r="E23" s="203"/>
      <c r="F23" s="203" t="s">
        <v>69</v>
      </c>
      <c r="G23" s="203"/>
      <c r="H23" s="90"/>
      <c r="I23" s="90"/>
      <c r="J23" s="188"/>
      <c r="K23" s="81">
        <v>93</v>
      </c>
      <c r="L23" s="81">
        <v>37</v>
      </c>
      <c r="M23" s="81">
        <v>15</v>
      </c>
      <c r="N23" s="91">
        <v>13</v>
      </c>
      <c r="O23" s="92">
        <v>1</v>
      </c>
      <c r="P23" s="93">
        <f>N23+O23</f>
        <v>14</v>
      </c>
      <c r="Q23" s="82">
        <f>IFERROR(P23/M23,"-")</f>
        <v>0.93333333333333</v>
      </c>
      <c r="R23" s="81">
        <v>4</v>
      </c>
      <c r="S23" s="81">
        <v>1</v>
      </c>
      <c r="T23" s="82">
        <f>IFERROR(S23/(O23+P23),"-")</f>
        <v>0.066666666666667</v>
      </c>
      <c r="U23" s="182"/>
      <c r="V23" s="84">
        <v>3</v>
      </c>
      <c r="W23" s="82">
        <f>IF(P23=0,"-",V23/P23)</f>
        <v>0.21428571428571</v>
      </c>
      <c r="X23" s="186">
        <v>28000</v>
      </c>
      <c r="Y23" s="187">
        <f>IFERROR(X23/P23,"-")</f>
        <v>2000</v>
      </c>
      <c r="Z23" s="187">
        <f>IFERROR(X23/V23,"-")</f>
        <v>9333.3333333333</v>
      </c>
      <c r="AA23" s="188"/>
      <c r="AB23" s="85"/>
      <c r="AC23" s="79"/>
      <c r="AD23" s="94">
        <v>1</v>
      </c>
      <c r="AE23" s="95">
        <f>IF(P23=0,"",IF(AD23=0,"",(AD23/P23)))</f>
        <v>0.071428571428571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0.071428571428571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3</v>
      </c>
      <c r="BF23" s="113">
        <f>IF(P23=0,"",IF(BE23=0,"",(BE23/P23)))</f>
        <v>0.21428571428571</v>
      </c>
      <c r="BG23" s="112">
        <v>1</v>
      </c>
      <c r="BH23" s="114">
        <f>IFERROR(BG23/BE23,"-")</f>
        <v>0.33333333333333</v>
      </c>
      <c r="BI23" s="115">
        <v>3000</v>
      </c>
      <c r="BJ23" s="116">
        <f>IFERROR(BI23/BE23,"-")</f>
        <v>1000</v>
      </c>
      <c r="BK23" s="117">
        <v>1</v>
      </c>
      <c r="BL23" s="117"/>
      <c r="BM23" s="117"/>
      <c r="BN23" s="119">
        <v>6</v>
      </c>
      <c r="BO23" s="120">
        <f>IF(P23=0,"",IF(BN23=0,"",(BN23/P23)))</f>
        <v>0.42857142857143</v>
      </c>
      <c r="BP23" s="121">
        <v>2</v>
      </c>
      <c r="BQ23" s="122">
        <f>IFERROR(BP23/BN23,"-")</f>
        <v>0.33333333333333</v>
      </c>
      <c r="BR23" s="123">
        <v>43000</v>
      </c>
      <c r="BS23" s="124">
        <f>IFERROR(BR23/BN23,"-")</f>
        <v>7166.6666666667</v>
      </c>
      <c r="BT23" s="125"/>
      <c r="BU23" s="125"/>
      <c r="BV23" s="125">
        <v>2</v>
      </c>
      <c r="BW23" s="126">
        <v>3</v>
      </c>
      <c r="BX23" s="127">
        <f>IF(P23=0,"",IF(BW23=0,"",(BW23/P23)))</f>
        <v>0.21428571428571</v>
      </c>
      <c r="BY23" s="128">
        <v>1</v>
      </c>
      <c r="BZ23" s="129">
        <f>IFERROR(BY23/BW23,"-")</f>
        <v>0.33333333333333</v>
      </c>
      <c r="CA23" s="130">
        <v>10000</v>
      </c>
      <c r="CB23" s="131">
        <f>IFERROR(CA23/BW23,"-")</f>
        <v>3333.3333333333</v>
      </c>
      <c r="CC23" s="132"/>
      <c r="CD23" s="132">
        <v>1</v>
      </c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3</v>
      </c>
      <c r="CP23" s="141">
        <v>28000</v>
      </c>
      <c r="CQ23" s="141">
        <v>28000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1.9636363636364</v>
      </c>
      <c r="B24" s="203" t="s">
        <v>113</v>
      </c>
      <c r="C24" s="203" t="s">
        <v>114</v>
      </c>
      <c r="D24" s="203" t="s">
        <v>63</v>
      </c>
      <c r="E24" s="203"/>
      <c r="F24" s="203" t="s">
        <v>64</v>
      </c>
      <c r="G24" s="203" t="s">
        <v>115</v>
      </c>
      <c r="H24" s="90" t="s">
        <v>66</v>
      </c>
      <c r="I24" s="90" t="s">
        <v>105</v>
      </c>
      <c r="J24" s="188">
        <v>55000</v>
      </c>
      <c r="K24" s="81">
        <v>6</v>
      </c>
      <c r="L24" s="81">
        <v>0</v>
      </c>
      <c r="M24" s="81">
        <v>12</v>
      </c>
      <c r="N24" s="91">
        <v>5</v>
      </c>
      <c r="O24" s="92">
        <v>0</v>
      </c>
      <c r="P24" s="93">
        <f>N24+O24</f>
        <v>5</v>
      </c>
      <c r="Q24" s="82">
        <f>IFERROR(P24/M24,"-")</f>
        <v>0.41666666666667</v>
      </c>
      <c r="R24" s="81">
        <v>1</v>
      </c>
      <c r="S24" s="81">
        <v>0</v>
      </c>
      <c r="T24" s="82">
        <f>IFERROR(S24/(O24+P24),"-")</f>
        <v>0</v>
      </c>
      <c r="U24" s="182">
        <f>IFERROR(J24/SUM(P24:P25),"-")</f>
        <v>6875</v>
      </c>
      <c r="V24" s="84">
        <v>0</v>
      </c>
      <c r="W24" s="82">
        <f>IF(P24=0,"-",V24/P24)</f>
        <v>0</v>
      </c>
      <c r="X24" s="186">
        <v>108000</v>
      </c>
      <c r="Y24" s="187">
        <f>IFERROR(X24/P24,"-")</f>
        <v>21600</v>
      </c>
      <c r="Z24" s="187" t="str">
        <f>IFERROR(X24/V24,"-")</f>
        <v>-</v>
      </c>
      <c r="AA24" s="188">
        <f>SUM(X24:X25)-SUM(J24:J25)</f>
        <v>53000</v>
      </c>
      <c r="AB24" s="85">
        <f>SUM(X24:X25)/SUM(J24:J25)</f>
        <v>1.9636363636364</v>
      </c>
      <c r="AC24" s="79"/>
      <c r="AD24" s="94">
        <v>1</v>
      </c>
      <c r="AE24" s="95">
        <f>IF(P24=0,"",IF(AD24=0,"",(AD24/P24)))</f>
        <v>0.2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>
        <v>1</v>
      </c>
      <c r="AN24" s="101">
        <f>IF(P24=0,"",IF(AM24=0,"",(AM24/P24)))</f>
        <v>0.2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0.4</v>
      </c>
      <c r="BG24" s="112">
        <v>1</v>
      </c>
      <c r="BH24" s="114">
        <f>IFERROR(BG24/BE24,"-")</f>
        <v>0.5</v>
      </c>
      <c r="BI24" s="115">
        <v>22500</v>
      </c>
      <c r="BJ24" s="116">
        <f>IFERROR(BI24/BE24,"-")</f>
        <v>11250</v>
      </c>
      <c r="BK24" s="117"/>
      <c r="BL24" s="117"/>
      <c r="BM24" s="117">
        <v>1</v>
      </c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0.2</v>
      </c>
      <c r="BY24" s="128">
        <v>1</v>
      </c>
      <c r="BZ24" s="129">
        <f>IFERROR(BY24/BW24,"-")</f>
        <v>1</v>
      </c>
      <c r="CA24" s="130">
        <v>400000</v>
      </c>
      <c r="CB24" s="131">
        <f>IFERROR(CA24/BW24,"-")</f>
        <v>400000</v>
      </c>
      <c r="CC24" s="132"/>
      <c r="CD24" s="132"/>
      <c r="CE24" s="132">
        <v>1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108000</v>
      </c>
      <c r="CQ24" s="141">
        <v>400000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/>
      <c r="B25" s="203" t="s">
        <v>116</v>
      </c>
      <c r="C25" s="203"/>
      <c r="D25" s="203"/>
      <c r="E25" s="203"/>
      <c r="F25" s="203" t="s">
        <v>69</v>
      </c>
      <c r="G25" s="203"/>
      <c r="H25" s="90"/>
      <c r="I25" s="90"/>
      <c r="J25" s="188"/>
      <c r="K25" s="81">
        <v>44</v>
      </c>
      <c r="L25" s="81">
        <v>17</v>
      </c>
      <c r="M25" s="81">
        <v>11</v>
      </c>
      <c r="N25" s="91">
        <v>3</v>
      </c>
      <c r="O25" s="92">
        <v>0</v>
      </c>
      <c r="P25" s="93">
        <f>N25+O25</f>
        <v>3</v>
      </c>
      <c r="Q25" s="82">
        <f>IFERROR(P25/M25,"-")</f>
        <v>0.27272727272727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0.33333333333333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0.66666666666667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1.8986111111111</v>
      </c>
      <c r="B28" s="39"/>
      <c r="C28" s="39"/>
      <c r="D28" s="39"/>
      <c r="E28" s="39"/>
      <c r="F28" s="39"/>
      <c r="G28" s="40" t="s">
        <v>117</v>
      </c>
      <c r="H28" s="40"/>
      <c r="I28" s="40"/>
      <c r="J28" s="190">
        <f>SUM(J6:J27)</f>
        <v>720000</v>
      </c>
      <c r="K28" s="41">
        <f>SUM(K6:K27)</f>
        <v>846</v>
      </c>
      <c r="L28" s="41">
        <f>SUM(L6:L27)</f>
        <v>346</v>
      </c>
      <c r="M28" s="41">
        <f>SUM(M6:M27)</f>
        <v>567</v>
      </c>
      <c r="N28" s="41">
        <f>SUM(N6:N27)</f>
        <v>149</v>
      </c>
      <c r="O28" s="41">
        <f>SUM(O6:O27)</f>
        <v>2</v>
      </c>
      <c r="P28" s="41">
        <f>SUM(P6:P27)</f>
        <v>151</v>
      </c>
      <c r="Q28" s="42">
        <f>IFERROR(P28/M28,"-")</f>
        <v>0.2663139329806</v>
      </c>
      <c r="R28" s="78">
        <f>SUM(R6:R27)</f>
        <v>20</v>
      </c>
      <c r="S28" s="78">
        <f>SUM(S6:S27)</f>
        <v>28</v>
      </c>
      <c r="T28" s="42">
        <f>IFERROR(R28/P28,"-")</f>
        <v>0.13245033112583</v>
      </c>
      <c r="U28" s="184">
        <f>IFERROR(J28/P28,"-")</f>
        <v>4768.2119205298</v>
      </c>
      <c r="V28" s="44">
        <f>SUM(V6:V27)</f>
        <v>28</v>
      </c>
      <c r="W28" s="42">
        <f>IFERROR(V28/P28,"-")</f>
        <v>0.18543046357616</v>
      </c>
      <c r="X28" s="190">
        <f>SUM(X6:X27)</f>
        <v>1367000</v>
      </c>
      <c r="Y28" s="190">
        <f>IFERROR(X28/P28,"-")</f>
        <v>9052.9801324503</v>
      </c>
      <c r="Z28" s="190">
        <f>IFERROR(X28/V28,"-")</f>
        <v>48821.428571429</v>
      </c>
      <c r="AA28" s="190">
        <f>X28-J28</f>
        <v>647000</v>
      </c>
      <c r="AB28" s="47">
        <f>X28/J28</f>
        <v>1.8986111111111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13.0875</v>
      </c>
      <c r="B6" s="203" t="s">
        <v>119</v>
      </c>
      <c r="C6" s="203" t="s">
        <v>71</v>
      </c>
      <c r="D6" s="203" t="s">
        <v>120</v>
      </c>
      <c r="E6" s="203" t="s">
        <v>121</v>
      </c>
      <c r="F6" s="203" t="s">
        <v>64</v>
      </c>
      <c r="G6" s="203" t="s">
        <v>122</v>
      </c>
      <c r="H6" s="90" t="s">
        <v>123</v>
      </c>
      <c r="I6" s="90" t="s">
        <v>124</v>
      </c>
      <c r="J6" s="188">
        <v>80000</v>
      </c>
      <c r="K6" s="81">
        <v>4</v>
      </c>
      <c r="L6" s="81">
        <v>0</v>
      </c>
      <c r="M6" s="81">
        <v>21</v>
      </c>
      <c r="N6" s="91">
        <v>2</v>
      </c>
      <c r="O6" s="92">
        <v>0</v>
      </c>
      <c r="P6" s="93">
        <f>N6+O6</f>
        <v>2</v>
      </c>
      <c r="Q6" s="82">
        <f>IFERROR(P6/M6,"-")</f>
        <v>0.095238095238095</v>
      </c>
      <c r="R6" s="81">
        <v>0</v>
      </c>
      <c r="S6" s="81">
        <v>1</v>
      </c>
      <c r="T6" s="82">
        <f>IFERROR(S6/(O6+P6),"-")</f>
        <v>0.5</v>
      </c>
      <c r="U6" s="182">
        <f>IFERROR(J6/SUM(P6:P7),"-")</f>
        <v>2162.1621621622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967000</v>
      </c>
      <c r="AB6" s="85">
        <f>SUM(X6:X7)/SUM(J6:J7)</f>
        <v>13.0875</v>
      </c>
      <c r="AC6" s="79"/>
      <c r="AD6" s="94">
        <v>1</v>
      </c>
      <c r="AE6" s="95">
        <f>IF(P6=0,"",IF(AD6=0,"",(AD6/P6)))</f>
        <v>0.5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161</v>
      </c>
      <c r="L7" s="81">
        <v>119</v>
      </c>
      <c r="M7" s="81">
        <v>60</v>
      </c>
      <c r="N7" s="91">
        <v>34</v>
      </c>
      <c r="O7" s="92">
        <v>1</v>
      </c>
      <c r="P7" s="93">
        <f>N7+O7</f>
        <v>35</v>
      </c>
      <c r="Q7" s="82">
        <f>IFERROR(P7/M7,"-")</f>
        <v>0.58333333333333</v>
      </c>
      <c r="R7" s="81">
        <v>4</v>
      </c>
      <c r="S7" s="81">
        <v>5</v>
      </c>
      <c r="T7" s="82">
        <f>IFERROR(S7/(O7+P7),"-")</f>
        <v>0.13888888888889</v>
      </c>
      <c r="U7" s="182"/>
      <c r="V7" s="84">
        <v>4</v>
      </c>
      <c r="W7" s="82">
        <f>IF(P7=0,"-",V7/P7)</f>
        <v>0.11428571428571</v>
      </c>
      <c r="X7" s="186">
        <v>1047000</v>
      </c>
      <c r="Y7" s="187">
        <f>IFERROR(X7/P7,"-")</f>
        <v>29914.285714286</v>
      </c>
      <c r="Z7" s="187">
        <f>IFERROR(X7/V7,"-")</f>
        <v>261750</v>
      </c>
      <c r="AA7" s="188"/>
      <c r="AB7" s="85"/>
      <c r="AC7" s="79"/>
      <c r="AD7" s="94">
        <v>5</v>
      </c>
      <c r="AE7" s="95">
        <f>IF(P7=0,"",IF(AD7=0,"",(AD7/P7)))</f>
        <v>0.14285714285714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0.17142857142857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6</v>
      </c>
      <c r="AW7" s="107">
        <f>IF(P7=0,"",IF(AV7=0,"",(AV7/P7)))</f>
        <v>0.17142857142857</v>
      </c>
      <c r="AX7" s="106">
        <v>1</v>
      </c>
      <c r="AY7" s="108">
        <f>IFERROR(AX7/AV7,"-")</f>
        <v>0.16666666666667</v>
      </c>
      <c r="AZ7" s="109">
        <v>11000</v>
      </c>
      <c r="BA7" s="110">
        <f>IFERROR(AZ7/AV7,"-")</f>
        <v>1833.3333333333</v>
      </c>
      <c r="BB7" s="111"/>
      <c r="BC7" s="111">
        <v>1</v>
      </c>
      <c r="BD7" s="111"/>
      <c r="BE7" s="112">
        <v>6</v>
      </c>
      <c r="BF7" s="113">
        <f>IF(P7=0,"",IF(BE7=0,"",(BE7/P7)))</f>
        <v>0.17142857142857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0.22857142857143</v>
      </c>
      <c r="BP7" s="121">
        <v>1</v>
      </c>
      <c r="BQ7" s="122">
        <f>IFERROR(BP7/BN7,"-")</f>
        <v>0.125</v>
      </c>
      <c r="BR7" s="123">
        <v>47000</v>
      </c>
      <c r="BS7" s="124">
        <f>IFERROR(BR7/BN7,"-")</f>
        <v>5875</v>
      </c>
      <c r="BT7" s="125"/>
      <c r="BU7" s="125"/>
      <c r="BV7" s="125">
        <v>1</v>
      </c>
      <c r="BW7" s="126">
        <v>1</v>
      </c>
      <c r="BX7" s="127">
        <f>IF(P7=0,"",IF(BW7=0,"",(BW7/P7)))</f>
        <v>0.028571428571429</v>
      </c>
      <c r="BY7" s="128">
        <v>1</v>
      </c>
      <c r="BZ7" s="129">
        <f>IFERROR(BY7/BW7,"-")</f>
        <v>1</v>
      </c>
      <c r="CA7" s="130">
        <v>793000</v>
      </c>
      <c r="CB7" s="131">
        <f>IFERROR(CA7/BW7,"-")</f>
        <v>793000</v>
      </c>
      <c r="CC7" s="132"/>
      <c r="CD7" s="132"/>
      <c r="CE7" s="132">
        <v>1</v>
      </c>
      <c r="CF7" s="133">
        <v>3</v>
      </c>
      <c r="CG7" s="134">
        <f>IF(P7=0,"",IF(CF7=0,"",(CF7/P7)))</f>
        <v>0.085714285714286</v>
      </c>
      <c r="CH7" s="135">
        <v>1</v>
      </c>
      <c r="CI7" s="136">
        <f>IFERROR(CH7/CF7,"-")</f>
        <v>0.33333333333333</v>
      </c>
      <c r="CJ7" s="137">
        <v>196000</v>
      </c>
      <c r="CK7" s="138">
        <f>IFERROR(CJ7/CF7,"-")</f>
        <v>65333.333333333</v>
      </c>
      <c r="CL7" s="139"/>
      <c r="CM7" s="139"/>
      <c r="CN7" s="139">
        <v>1</v>
      </c>
      <c r="CO7" s="140">
        <v>4</v>
      </c>
      <c r="CP7" s="141">
        <v>1047000</v>
      </c>
      <c r="CQ7" s="141">
        <v>793000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2.9615384615385</v>
      </c>
      <c r="B8" s="203" t="s">
        <v>126</v>
      </c>
      <c r="C8" s="203" t="s">
        <v>127</v>
      </c>
      <c r="D8" s="203" t="s">
        <v>120</v>
      </c>
      <c r="E8" s="203" t="s">
        <v>128</v>
      </c>
      <c r="F8" s="203" t="s">
        <v>64</v>
      </c>
      <c r="G8" s="203" t="s">
        <v>129</v>
      </c>
      <c r="H8" s="90" t="s">
        <v>130</v>
      </c>
      <c r="I8" s="90" t="s">
        <v>131</v>
      </c>
      <c r="J8" s="188">
        <v>65000</v>
      </c>
      <c r="K8" s="81">
        <v>8</v>
      </c>
      <c r="L8" s="81">
        <v>0</v>
      </c>
      <c r="M8" s="81">
        <v>51</v>
      </c>
      <c r="N8" s="91">
        <v>2</v>
      </c>
      <c r="O8" s="92">
        <v>0</v>
      </c>
      <c r="P8" s="93">
        <f>N8+O8</f>
        <v>2</v>
      </c>
      <c r="Q8" s="82">
        <f>IFERROR(P8/M8,"-")</f>
        <v>0.03921568627451</v>
      </c>
      <c r="R8" s="81">
        <v>0</v>
      </c>
      <c r="S8" s="81">
        <v>1</v>
      </c>
      <c r="T8" s="82">
        <f>IFERROR(S8/(O8+P8),"-")</f>
        <v>0.5</v>
      </c>
      <c r="U8" s="182">
        <f>IFERROR(J8/SUM(P8:P9),"-")</f>
        <v>2321.4285714286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127500</v>
      </c>
      <c r="AB8" s="85">
        <f>SUM(X8:X9)/SUM(J8:J9)</f>
        <v>2.9615384615385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132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120</v>
      </c>
      <c r="L9" s="81">
        <v>86</v>
      </c>
      <c r="M9" s="81">
        <v>54</v>
      </c>
      <c r="N9" s="91">
        <v>25</v>
      </c>
      <c r="O9" s="92">
        <v>1</v>
      </c>
      <c r="P9" s="93">
        <f>N9+O9</f>
        <v>26</v>
      </c>
      <c r="Q9" s="82">
        <f>IFERROR(P9/M9,"-")</f>
        <v>0.48148148148148</v>
      </c>
      <c r="R9" s="81">
        <v>3</v>
      </c>
      <c r="S9" s="81">
        <v>3</v>
      </c>
      <c r="T9" s="82">
        <f>IFERROR(S9/(O9+P9),"-")</f>
        <v>0.11111111111111</v>
      </c>
      <c r="U9" s="182"/>
      <c r="V9" s="84">
        <v>5</v>
      </c>
      <c r="W9" s="82">
        <f>IF(P9=0,"-",V9/P9)</f>
        <v>0.19230769230769</v>
      </c>
      <c r="X9" s="186">
        <v>192500</v>
      </c>
      <c r="Y9" s="187">
        <f>IFERROR(X9/P9,"-")</f>
        <v>7403.8461538462</v>
      </c>
      <c r="Z9" s="187">
        <f>IFERROR(X9/V9,"-")</f>
        <v>38500</v>
      </c>
      <c r="AA9" s="188"/>
      <c r="AB9" s="85"/>
      <c r="AC9" s="79"/>
      <c r="AD9" s="94">
        <v>2</v>
      </c>
      <c r="AE9" s="95">
        <f>IF(P9=0,"",IF(AD9=0,"",(AD9/P9)))</f>
        <v>0.076923076923077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3</v>
      </c>
      <c r="AN9" s="101">
        <f>IF(P9=0,"",IF(AM9=0,"",(AM9/P9)))</f>
        <v>0.11538461538462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0.076923076923077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0.23076923076923</v>
      </c>
      <c r="BG9" s="112">
        <v>1</v>
      </c>
      <c r="BH9" s="114">
        <f>IFERROR(BG9/BE9,"-")</f>
        <v>0.16666666666667</v>
      </c>
      <c r="BI9" s="115">
        <v>3000</v>
      </c>
      <c r="BJ9" s="116">
        <f>IFERROR(BI9/BE9,"-")</f>
        <v>500</v>
      </c>
      <c r="BK9" s="117">
        <v>1</v>
      </c>
      <c r="BL9" s="117"/>
      <c r="BM9" s="117"/>
      <c r="BN9" s="119">
        <v>9</v>
      </c>
      <c r="BO9" s="120">
        <f>IF(P9=0,"",IF(BN9=0,"",(BN9/P9)))</f>
        <v>0.34615384615385</v>
      </c>
      <c r="BP9" s="121">
        <v>2</v>
      </c>
      <c r="BQ9" s="122">
        <f>IFERROR(BP9/BN9,"-")</f>
        <v>0.22222222222222</v>
      </c>
      <c r="BR9" s="123">
        <v>37500</v>
      </c>
      <c r="BS9" s="124">
        <f>IFERROR(BR9/BN9,"-")</f>
        <v>4166.6666666667</v>
      </c>
      <c r="BT9" s="125">
        <v>1</v>
      </c>
      <c r="BU9" s="125"/>
      <c r="BV9" s="125">
        <v>1</v>
      </c>
      <c r="BW9" s="126">
        <v>4</v>
      </c>
      <c r="BX9" s="127">
        <f>IF(P9=0,"",IF(BW9=0,"",(BW9/P9)))</f>
        <v>0.15384615384615</v>
      </c>
      <c r="BY9" s="128">
        <v>2</v>
      </c>
      <c r="BZ9" s="129">
        <f>IFERROR(BY9/BW9,"-")</f>
        <v>0.5</v>
      </c>
      <c r="CA9" s="130">
        <v>152000</v>
      </c>
      <c r="CB9" s="131">
        <f>IFERROR(CA9/BW9,"-")</f>
        <v>38000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192500</v>
      </c>
      <c r="CQ9" s="141">
        <v>115000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8.548275862069</v>
      </c>
      <c r="B12" s="39"/>
      <c r="C12" s="39"/>
      <c r="D12" s="39"/>
      <c r="E12" s="39"/>
      <c r="F12" s="39"/>
      <c r="G12" s="40" t="s">
        <v>133</v>
      </c>
      <c r="H12" s="40"/>
      <c r="I12" s="40"/>
      <c r="J12" s="190">
        <f>SUM(J6:J11)</f>
        <v>145000</v>
      </c>
      <c r="K12" s="41">
        <f>SUM(K6:K11)</f>
        <v>293</v>
      </c>
      <c r="L12" s="41">
        <f>SUM(L6:L11)</f>
        <v>205</v>
      </c>
      <c r="M12" s="41">
        <f>SUM(M6:M11)</f>
        <v>186</v>
      </c>
      <c r="N12" s="41">
        <f>SUM(N6:N11)</f>
        <v>63</v>
      </c>
      <c r="O12" s="41">
        <f>SUM(O6:O11)</f>
        <v>2</v>
      </c>
      <c r="P12" s="41">
        <f>SUM(P6:P11)</f>
        <v>65</v>
      </c>
      <c r="Q12" s="42">
        <f>IFERROR(P12/M12,"-")</f>
        <v>0.3494623655914</v>
      </c>
      <c r="R12" s="78">
        <f>SUM(R6:R11)</f>
        <v>7</v>
      </c>
      <c r="S12" s="78">
        <f>SUM(S6:S11)</f>
        <v>10</v>
      </c>
      <c r="T12" s="42">
        <f>IFERROR(R12/P12,"-")</f>
        <v>0.10769230769231</v>
      </c>
      <c r="U12" s="184">
        <f>IFERROR(J12/P12,"-")</f>
        <v>2230.7692307692</v>
      </c>
      <c r="V12" s="44">
        <f>SUM(V6:V11)</f>
        <v>9</v>
      </c>
      <c r="W12" s="42">
        <f>IFERROR(V12/P12,"-")</f>
        <v>0.13846153846154</v>
      </c>
      <c r="X12" s="190">
        <f>SUM(X6:X11)</f>
        <v>1239500</v>
      </c>
      <c r="Y12" s="190">
        <f>IFERROR(X12/P12,"-")</f>
        <v>19069.230769231</v>
      </c>
      <c r="Z12" s="190">
        <f>IFERROR(X12/V12,"-")</f>
        <v>137722.22222222</v>
      </c>
      <c r="AA12" s="190">
        <f>X12-J12</f>
        <v>1094500</v>
      </c>
      <c r="AB12" s="47">
        <f>X12/J12</f>
        <v>8.548275862069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