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<sst xmlns="http://schemas.openxmlformats.org/spreadsheetml/2006/main" uniqueCount="123">
  <si>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</si>
  <si>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</si>
  <si>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</si>
  <si>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</si>
  <si>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</si>
  <si>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</si>
  <si>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</si>
  <si>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</si>
  <si>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</si>
  <si>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</si>
  <si>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</si>
  <si>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</si>
  <si>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</si>
  <si>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</si>
  <si>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</si>
  <si>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</si>
  <si>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</si>
  <si>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</si>
  <si>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</si>
  <si>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</si>
  <si>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</si>
  <si>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</si>
  <si>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</si>
  <si>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</si>
  <si>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</si>
  <si>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</si>
  <si>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</si>
  <si>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</si>
  <si>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</si>
  <si>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</si>
  <si>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</si>
  <si>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</si>
  <si>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</si>
  <si>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</si>
  <si>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</si>
  <si>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</si>
  <si>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</si>
  <si>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</si>
  <si>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</si>
  <si>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</si>
  <si>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</si>
  <si>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</si>
  <si>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</si>
  <si>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</si>
  <si>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</si>
  <si>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</si>
  <si>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</si>
  <si>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</si>
  <si>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</si>
  <si>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</si>
  <si>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</si>
  <si>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</si>
  <si>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</si>
  <si>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</si>
  <si>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</si>
  <si>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</si>
  <si>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</si>
  <si>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</si>
  <si>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</si>
  <si>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</si>
  <si>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</si>
  <si>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ad500</t>
  </si>
  <si>
    <t>いろいろ</t>
  </si>
  <si>
    <t>企画枠一条さんメイン</t>
  </si>
  <si>
    <t>lp01</t>
  </si>
  <si>
    <t>実話カタログ企画</t>
  </si>
  <si>
    <t>企画枠</t>
  </si>
  <si>
    <t>8月01日(木)</t>
  </si>
  <si>
    <t>ad501</t>
  </si>
  <si>
    <t>空電</t>
  </si>
  <si>
    <t>ad502</t>
  </si>
  <si>
    <t>企画枠4コマ漫画</t>
  </si>
  <si>
    <t>人妻系媒体編集企画枠</t>
  </si>
  <si>
    <t>ad498</t>
  </si>
  <si>
    <t>コアマガジン</t>
  </si>
  <si>
    <t>5P元祖</t>
  </si>
  <si>
    <t>実話BUNKA超タブー</t>
  </si>
  <si>
    <t>1C5P</t>
  </si>
  <si>
    <t>ad499</t>
  </si>
  <si>
    <t>ad503</t>
  </si>
  <si>
    <t>5Pエロ画像メイン</t>
  </si>
  <si>
    <t>実話BUNKAタブー</t>
  </si>
  <si>
    <t>8月16日(金)</t>
  </si>
  <si>
    <t>ad504</t>
  </si>
  <si>
    <t>ad505</t>
  </si>
  <si>
    <t>大洋図書</t>
  </si>
  <si>
    <t>実話ナックルズ ウルトラ</t>
  </si>
  <si>
    <t>8月17日(土)</t>
  </si>
  <si>
    <t>ad506</t>
  </si>
  <si>
    <t>ad507</t>
  </si>
  <si>
    <t>臨時増刊ラヴァーズ</t>
  </si>
  <si>
    <t>8月23日(金)</t>
  </si>
  <si>
    <t>ad508</t>
  </si>
  <si>
    <t>ad509</t>
  </si>
  <si>
    <t>一水社</t>
  </si>
  <si>
    <t>50代からの男のゴラク</t>
  </si>
  <si>
    <t>8月28日(水)</t>
  </si>
  <si>
    <t>ad510</t>
  </si>
  <si>
    <t>ad511</t>
  </si>
  <si>
    <t>三和出版</t>
  </si>
  <si>
    <t>1P記事_求む！中高年男性版_ヘスティア</t>
  </si>
  <si>
    <t>実話ヴィーナス</t>
  </si>
  <si>
    <t>表4</t>
  </si>
  <si>
    <t>8月29日(木)</t>
  </si>
  <si>
    <t>ad512</t>
  </si>
  <si>
    <t>雑誌 TOTAL</t>
  </si>
  <si>
    <t>●DVD 広告</t>
  </si>
  <si>
    <t>pa501</t>
  </si>
  <si>
    <t>ぶんか社</t>
  </si>
  <si>
    <t>DVD漫画きよし</t>
  </si>
  <si>
    <t>EXCITING MAX!SPECIAL</t>
  </si>
  <si>
    <t>DVD袋裏1C+DVDコンテンツ枠</t>
  </si>
  <si>
    <t>8月10日(土)</t>
  </si>
  <si>
    <t>pa502</t>
  </si>
  <si>
    <t>pa503</t>
  </si>
  <si>
    <t>インフォメディア</t>
  </si>
  <si>
    <t>DVD4コマ-ヘスティア</t>
  </si>
  <si>
    <t>A5、書店売、864円、2万部</t>
  </si>
  <si>
    <t>疼く美熟女 あドスケベな職場映像!</t>
  </si>
  <si>
    <t>DVD対向4C1P</t>
  </si>
  <si>
    <t>8月22日(木)</t>
  </si>
  <si>
    <t>pa504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</si>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</sst>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15</v>
      </c>
      <c r="D6" s="195">
        <v>570000</v>
      </c>
      <c r="E6" s="81">
        <v>927</v>
      </c>
      <c r="F6" s="81">
        <v>463</v>
      </c>
      <c r="G6" s="81">
        <v>757</v>
      </c>
      <c r="H6" s="91">
        <v>186</v>
      </c>
      <c r="I6" s="92">
        <v>1</v>
      </c>
      <c r="J6" s="145">
        <f>H6+I6</f>
        <v>187</v>
      </c>
      <c r="K6" s="82">
        <f>IFERROR(J6/G6,"-")</f>
        <v>0.24702774108322</v>
      </c>
      <c r="L6" s="81">
        <v>42</v>
      </c>
      <c r="M6" s="81">
        <v>37</v>
      </c>
      <c r="N6" s="82">
        <f>IFERROR(L6/J6,"-")</f>
        <v>0.22459893048128</v>
      </c>
      <c r="O6" s="83">
        <f>IFERROR(D6/J6,"-")</f>
        <v>3048.128342246</v>
      </c>
      <c r="P6" s="84">
        <v>41</v>
      </c>
      <c r="Q6" s="82">
        <f>IFERROR(P6/J6,"-")</f>
        <v>0.2192513368984</v>
      </c>
      <c r="R6" s="200">
        <v>1476500</v>
      </c>
      <c r="S6" s="201">
        <f>IFERROR(R6/J6,"-")</f>
        <v>7895.7219251337</v>
      </c>
      <c r="T6" s="201">
        <f>IFERROR(R6/P6,"-")</f>
        <v>36012.195121951</v>
      </c>
      <c r="U6" s="195">
        <f>IFERROR(R6-D6,"-")</f>
        <v>906500</v>
      </c>
      <c r="V6" s="85">
        <f>R6/D6</f>
        <v>2.590350877193</v>
      </c>
      <c r="W6" s="79"/>
      <c r="X6" s="144"/>
    </row>
    <row r="7" spans="1:24">
      <c r="A7" s="80"/>
      <c r="B7" s="86" t="s">
        <v>24</v>
      </c>
      <c r="C7" s="86">
        <v>4</v>
      </c>
      <c r="D7" s="195">
        <v>250000</v>
      </c>
      <c r="E7" s="81">
        <v>871</v>
      </c>
      <c r="F7" s="81">
        <v>563</v>
      </c>
      <c r="G7" s="81">
        <v>662</v>
      </c>
      <c r="H7" s="91">
        <v>208</v>
      </c>
      <c r="I7" s="92">
        <v>6</v>
      </c>
      <c r="J7" s="145">
        <f>H7+I7</f>
        <v>214</v>
      </c>
      <c r="K7" s="82">
        <f>IFERROR(J7/G7,"-")</f>
        <v>0.32326283987915</v>
      </c>
      <c r="L7" s="81">
        <v>28</v>
      </c>
      <c r="M7" s="81">
        <v>37</v>
      </c>
      <c r="N7" s="82">
        <f>IFERROR(L7/J7,"-")</f>
        <v>0.13084112149533</v>
      </c>
      <c r="O7" s="83">
        <f>IFERROR(D7/J7,"-")</f>
        <v>1168.2242990654</v>
      </c>
      <c r="P7" s="84">
        <v>18</v>
      </c>
      <c r="Q7" s="82">
        <f>IFERROR(P7/J7,"-")</f>
        <v>0.08411214953271</v>
      </c>
      <c r="R7" s="200">
        <v>3056506</v>
      </c>
      <c r="S7" s="201">
        <f>IFERROR(R7/J7,"-")</f>
        <v>14282.738317757</v>
      </c>
      <c r="T7" s="201">
        <f>IFERROR(R7/P7,"-")</f>
        <v>169805.88888889</v>
      </c>
      <c r="U7" s="195">
        <f>IFERROR(R7-D7,"-")</f>
        <v>2806506</v>
      </c>
      <c r="V7" s="85">
        <f>R7/D7</f>
        <v>12.226024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820000</v>
      </c>
      <c r="E10" s="41">
        <f>SUM(E6:E8)</f>
        <v>1798</v>
      </c>
      <c r="F10" s="41">
        <f>SUM(F6:F8)</f>
        <v>1026</v>
      </c>
      <c r="G10" s="41">
        <f>SUM(G6:G8)</f>
        <v>1419</v>
      </c>
      <c r="H10" s="41">
        <f>SUM(H6:H8)</f>
        <v>394</v>
      </c>
      <c r="I10" s="41">
        <f>SUM(I6:I8)</f>
        <v>7</v>
      </c>
      <c r="J10" s="41">
        <f>SUM(J6:J8)</f>
        <v>401</v>
      </c>
      <c r="K10" s="42">
        <f>IFERROR(J10/G10,"-")</f>
        <v>0.28259337561663</v>
      </c>
      <c r="L10" s="78">
        <f>SUM(L6:L8)</f>
        <v>70</v>
      </c>
      <c r="M10" s="78">
        <f>SUM(M6:M8)</f>
        <v>74</v>
      </c>
      <c r="N10" s="42">
        <f>IFERROR(L10/J10,"-")</f>
        <v>0.17456359102244</v>
      </c>
      <c r="O10" s="43">
        <f>IFERROR(D10/J10,"-")</f>
        <v>2044.8877805486</v>
      </c>
      <c r="P10" s="44">
        <f>SUM(P6:P8)</f>
        <v>59</v>
      </c>
      <c r="Q10" s="42">
        <f>IFERROR(P10/J10,"-")</f>
        <v>0.14713216957606</v>
      </c>
      <c r="R10" s="45">
        <f>SUM(R6:R8)</f>
        <v>4533006</v>
      </c>
      <c r="S10" s="45">
        <f>IFERROR(R10/J10,"-")</f>
        <v>11304.25436409</v>
      </c>
      <c r="T10" s="45">
        <f>IFERROR(R10/P10,"-")</f>
        <v>76830.610169492</v>
      </c>
      <c r="U10" s="46">
        <f>SUM(U6:U8)</f>
        <v>3713006</v>
      </c>
      <c r="V10" s="47">
        <f>IFERROR(R10/D10,"-")</f>
        <v>5.528056097561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13.507142857143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70000</v>
      </c>
      <c r="K6" s="81">
        <v>33</v>
      </c>
      <c r="L6" s="81">
        <v>0</v>
      </c>
      <c r="M6" s="81">
        <v>125</v>
      </c>
      <c r="N6" s="91">
        <v>10</v>
      </c>
      <c r="O6" s="92">
        <v>0</v>
      </c>
      <c r="P6" s="93">
        <f>N6+O6</f>
        <v>10</v>
      </c>
      <c r="Q6" s="82">
        <f>IFERROR(P6/M6,"-")</f>
        <v>0.08</v>
      </c>
      <c r="R6" s="81">
        <v>1</v>
      </c>
      <c r="S6" s="81">
        <v>4</v>
      </c>
      <c r="T6" s="82">
        <f>IFERROR(S6/(O6+P6),"-")</f>
        <v>0.4</v>
      </c>
      <c r="U6" s="182">
        <f>IFERROR(J6/SUM(P6:P7),"-")</f>
        <v>1521.7391304348</v>
      </c>
      <c r="V6" s="84">
        <v>1</v>
      </c>
      <c r="W6" s="82">
        <f>IF(P6=0,"-",V6/P6)</f>
        <v>0.1</v>
      </c>
      <c r="X6" s="186">
        <v>6000</v>
      </c>
      <c r="Y6" s="187">
        <f>IFERROR(X6/P6,"-")</f>
        <v>600</v>
      </c>
      <c r="Z6" s="187">
        <f>IFERROR(X6/V6,"-")</f>
        <v>6000</v>
      </c>
      <c r="AA6" s="188">
        <f>SUM(X6:X7)-SUM(J6:J7)</f>
        <v>875500</v>
      </c>
      <c r="AB6" s="85">
        <f>SUM(X6:X7)/SUM(J6:J7)</f>
        <v>13.507142857143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0.3</v>
      </c>
      <c r="AO6" s="100">
        <v>1</v>
      </c>
      <c r="AP6" s="102">
        <f>IFERROR(AP6/AM6,"-")</f>
        <v>0</v>
      </c>
      <c r="AQ6" s="103">
        <v>6000</v>
      </c>
      <c r="AR6" s="104">
        <f>IFERROR(AQ6/AM6,"-")</f>
        <v>2000</v>
      </c>
      <c r="AS6" s="105"/>
      <c r="AT6" s="105">
        <v>1</v>
      </c>
      <c r="AU6" s="105"/>
      <c r="AV6" s="106">
        <v>1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6000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300</v>
      </c>
      <c r="L7" s="81">
        <v>169</v>
      </c>
      <c r="M7" s="81">
        <v>66</v>
      </c>
      <c r="N7" s="91">
        <v>36</v>
      </c>
      <c r="O7" s="92">
        <v>0</v>
      </c>
      <c r="P7" s="93">
        <f>N7+O7</f>
        <v>36</v>
      </c>
      <c r="Q7" s="82">
        <f>IFERROR(P7/M7,"-")</f>
        <v>0.54545454545455</v>
      </c>
      <c r="R7" s="81">
        <v>13</v>
      </c>
      <c r="S7" s="81">
        <v>3</v>
      </c>
      <c r="T7" s="82">
        <f>IFERROR(S7/(O7+P7),"-")</f>
        <v>0.083333333333333</v>
      </c>
      <c r="U7" s="182"/>
      <c r="V7" s="84">
        <v>8</v>
      </c>
      <c r="W7" s="82">
        <f>IF(P7=0,"-",V7/P7)</f>
        <v>0.22222222222222</v>
      </c>
      <c r="X7" s="186">
        <v>939500</v>
      </c>
      <c r="Y7" s="187">
        <f>IFERROR(X7/P7,"-")</f>
        <v>26097.222222222</v>
      </c>
      <c r="Z7" s="187">
        <f>IFERROR(X7/V7,"-")</f>
        <v>117437.5</v>
      </c>
      <c r="AA7" s="188"/>
      <c r="AB7" s="85"/>
      <c r="AC7" s="79"/>
      <c r="AD7" s="94">
        <v>1</v>
      </c>
      <c r="AE7" s="95">
        <f>IF(P7=0,"",IF(AD7=0,"",(AD7/P7)))</f>
        <v>0.027777777777778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5</v>
      </c>
      <c r="AW7" s="107">
        <f>IF(P7=0,"",IF(AV7=0,"",(AV7/P7)))</f>
        <v>0.13888888888889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9</v>
      </c>
      <c r="BF7" s="113">
        <f>IF(P7=0,"",IF(BE7=0,"",(BE7/P7)))</f>
        <v>0.25</v>
      </c>
      <c r="BG7" s="112">
        <v>1</v>
      </c>
      <c r="BH7" s="114">
        <f>IFERROR(BG7/BE7,"-")</f>
        <v>0.11111111111111</v>
      </c>
      <c r="BI7" s="115">
        <v>28000</v>
      </c>
      <c r="BJ7" s="116">
        <f>IFERROR(BI7/BE7,"-")</f>
        <v>3111.1111111111</v>
      </c>
      <c r="BK7" s="117"/>
      <c r="BL7" s="117"/>
      <c r="BM7" s="117">
        <v>1</v>
      </c>
      <c r="BN7" s="119">
        <v>12</v>
      </c>
      <c r="BO7" s="120">
        <f>IF(P7=0,"",IF(BN7=0,"",(BN7/P7)))</f>
        <v>0.33333333333333</v>
      </c>
      <c r="BP7" s="121">
        <v>1</v>
      </c>
      <c r="BQ7" s="122">
        <f>IFERROR(BP7/BN7,"-")</f>
        <v>0.083333333333333</v>
      </c>
      <c r="BR7" s="123">
        <v>48000</v>
      </c>
      <c r="BS7" s="124">
        <f>IFERROR(BR7/BN7,"-")</f>
        <v>4000</v>
      </c>
      <c r="BT7" s="125"/>
      <c r="BU7" s="125"/>
      <c r="BV7" s="125">
        <v>1</v>
      </c>
      <c r="BW7" s="126">
        <v>8</v>
      </c>
      <c r="BX7" s="127">
        <f>IF(P7=0,"",IF(BW7=0,"",(BW7/P7)))</f>
        <v>0.22222222222222</v>
      </c>
      <c r="BY7" s="128">
        <v>5</v>
      </c>
      <c r="BZ7" s="129">
        <f>IFERROR(BY7/BW7,"-")</f>
        <v>0.625</v>
      </c>
      <c r="CA7" s="130">
        <v>465500</v>
      </c>
      <c r="CB7" s="131">
        <f>IFERROR(CA7/BW7,"-")</f>
        <v>58187.5</v>
      </c>
      <c r="CC7" s="132">
        <v>2</v>
      </c>
      <c r="CD7" s="132"/>
      <c r="CE7" s="132">
        <v>3</v>
      </c>
      <c r="CF7" s="133">
        <v>1</v>
      </c>
      <c r="CG7" s="134">
        <f>IF(P7=0,"",IF(CF7=0,"",(CF7/P7)))</f>
        <v>0.027777777777778</v>
      </c>
      <c r="CH7" s="135">
        <v>1</v>
      </c>
      <c r="CI7" s="136">
        <f>IFERROR(CH7/CF7,"-")</f>
        <v>1</v>
      </c>
      <c r="CJ7" s="137">
        <v>398000</v>
      </c>
      <c r="CK7" s="138">
        <f>IFERROR(CJ7/CF7,"-")</f>
        <v>398000</v>
      </c>
      <c r="CL7" s="139"/>
      <c r="CM7" s="139"/>
      <c r="CN7" s="139">
        <v>1</v>
      </c>
      <c r="CO7" s="140">
        <v>8</v>
      </c>
      <c r="CP7" s="141">
        <v>939500</v>
      </c>
      <c r="CQ7" s="141">
        <v>398000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</v>
      </c>
      <c r="B8" s="203" t="s">
        <v>70</v>
      </c>
      <c r="C8" s="203" t="s">
        <v>62</v>
      </c>
      <c r="D8" s="203" t="s">
        <v>71</v>
      </c>
      <c r="E8" s="203"/>
      <c r="F8" s="203" t="s">
        <v>69</v>
      </c>
      <c r="G8" s="203" t="s">
        <v>72</v>
      </c>
      <c r="H8" s="90" t="s">
        <v>66</v>
      </c>
      <c r="I8" s="90" t="s">
        <v>67</v>
      </c>
      <c r="J8" s="188">
        <v>40000</v>
      </c>
      <c r="K8" s="81">
        <v>50</v>
      </c>
      <c r="L8" s="81">
        <v>32</v>
      </c>
      <c r="M8" s="81">
        <v>20</v>
      </c>
      <c r="N8" s="91">
        <v>7</v>
      </c>
      <c r="O8" s="92">
        <v>0</v>
      </c>
      <c r="P8" s="93">
        <f>N8+O8</f>
        <v>7</v>
      </c>
      <c r="Q8" s="82">
        <f>IFERROR(P8/M8,"-")</f>
        <v>0.35</v>
      </c>
      <c r="R8" s="81">
        <v>3</v>
      </c>
      <c r="S8" s="81">
        <v>0</v>
      </c>
      <c r="T8" s="82">
        <f>IFERROR(S8/(O8+P8),"-")</f>
        <v>0</v>
      </c>
      <c r="U8" s="182">
        <f>IFERROR(J8/SUM(P8:P8),"-")</f>
        <v>5714.2857142857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SUM(X8:X8)-SUM(J8:J8)</f>
        <v>-40000</v>
      </c>
      <c r="AB8" s="85">
        <f>SUM(X8:X8)/SUM(J8:J8)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3</v>
      </c>
      <c r="AN8" s="101">
        <f>IF(P8=0,"",IF(AM8=0,"",(AM8/P8)))</f>
        <v>0.42857142857143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0.14285714285714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0.14285714285714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0.14285714285714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0.14285714285714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>
        <f>AB9</f>
        <v>1.4615384615385</v>
      </c>
      <c r="B9" s="203" t="s">
        <v>73</v>
      </c>
      <c r="C9" s="203" t="s">
        <v>74</v>
      </c>
      <c r="D9" s="203" t="s">
        <v>75</v>
      </c>
      <c r="E9" s="203"/>
      <c r="F9" s="203" t="s">
        <v>64</v>
      </c>
      <c r="G9" s="203" t="s">
        <v>76</v>
      </c>
      <c r="H9" s="90" t="s">
        <v>77</v>
      </c>
      <c r="I9" s="90" t="s">
        <v>67</v>
      </c>
      <c r="J9" s="188">
        <v>65000</v>
      </c>
      <c r="K9" s="81">
        <v>5</v>
      </c>
      <c r="L9" s="81">
        <v>0</v>
      </c>
      <c r="M9" s="81">
        <v>29</v>
      </c>
      <c r="N9" s="91">
        <v>2</v>
      </c>
      <c r="O9" s="92">
        <v>0</v>
      </c>
      <c r="P9" s="93">
        <f>N9+O9</f>
        <v>2</v>
      </c>
      <c r="Q9" s="82">
        <f>IFERROR(P9/M9,"-")</f>
        <v>0.068965517241379</v>
      </c>
      <c r="R9" s="81">
        <v>0</v>
      </c>
      <c r="S9" s="81">
        <v>0</v>
      </c>
      <c r="T9" s="82">
        <f>IFERROR(S9/(O9+P9),"-")</f>
        <v>0</v>
      </c>
      <c r="U9" s="182">
        <f>IFERROR(J9/SUM(P9:P10),"-")</f>
        <v>13000</v>
      </c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>
        <f>SUM(X9:X10)-SUM(J9:J10)</f>
        <v>30000</v>
      </c>
      <c r="AB9" s="85">
        <f>SUM(X9:X10)/SUM(J9:J10)</f>
        <v>1.4615384615385</v>
      </c>
      <c r="AC9" s="79"/>
      <c r="AD9" s="94">
        <v>1</v>
      </c>
      <c r="AE9" s="95">
        <f>IF(P9=0,"",IF(AD9=0,"",(AD9/P9)))</f>
        <v>0.5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78</v>
      </c>
      <c r="C10" s="203"/>
      <c r="D10" s="203"/>
      <c r="E10" s="203"/>
      <c r="F10" s="203" t="s">
        <v>69</v>
      </c>
      <c r="G10" s="203"/>
      <c r="H10" s="90"/>
      <c r="I10" s="90"/>
      <c r="J10" s="188"/>
      <c r="K10" s="81">
        <v>24</v>
      </c>
      <c r="L10" s="81">
        <v>15</v>
      </c>
      <c r="M10" s="81">
        <v>4</v>
      </c>
      <c r="N10" s="91">
        <v>3</v>
      </c>
      <c r="O10" s="92">
        <v>0</v>
      </c>
      <c r="P10" s="93">
        <f>N10+O10</f>
        <v>3</v>
      </c>
      <c r="Q10" s="82">
        <f>IFERROR(P10/M10,"-")</f>
        <v>0.75</v>
      </c>
      <c r="R10" s="81">
        <v>1</v>
      </c>
      <c r="S10" s="81">
        <v>1</v>
      </c>
      <c r="T10" s="82">
        <f>IFERROR(S10/(O10+P10),"-")</f>
        <v>0.33333333333333</v>
      </c>
      <c r="U10" s="182"/>
      <c r="V10" s="84">
        <v>1</v>
      </c>
      <c r="W10" s="82">
        <f>IF(P10=0,"-",V10/P10)</f>
        <v>0.33333333333333</v>
      </c>
      <c r="X10" s="186">
        <v>95000</v>
      </c>
      <c r="Y10" s="187">
        <f>IFERROR(X10/P10,"-")</f>
        <v>31666.666666667</v>
      </c>
      <c r="Z10" s="187">
        <f>IFERROR(X10/V10,"-")</f>
        <v>95000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0.33333333333333</v>
      </c>
      <c r="BG10" s="112">
        <v>1</v>
      </c>
      <c r="BH10" s="114">
        <f>IFERROR(BG10/BE10,"-")</f>
        <v>1</v>
      </c>
      <c r="BI10" s="115">
        <v>95000</v>
      </c>
      <c r="BJ10" s="116">
        <f>IFERROR(BI10/BE10,"-")</f>
        <v>95000</v>
      </c>
      <c r="BK10" s="117"/>
      <c r="BL10" s="117"/>
      <c r="BM10" s="117">
        <v>1</v>
      </c>
      <c r="BN10" s="119">
        <v>1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</v>
      </c>
      <c r="BX10" s="127">
        <f>IF(P10=0,"",IF(BW10=0,"",(BW10/P10)))</f>
        <v>0.33333333333333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95000</v>
      </c>
      <c r="CQ10" s="141">
        <v>95000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0.35384615384615</v>
      </c>
      <c r="B11" s="203" t="s">
        <v>79</v>
      </c>
      <c r="C11" s="203" t="s">
        <v>74</v>
      </c>
      <c r="D11" s="203" t="s">
        <v>80</v>
      </c>
      <c r="E11" s="203"/>
      <c r="F11" s="203" t="s">
        <v>64</v>
      </c>
      <c r="G11" s="203" t="s">
        <v>81</v>
      </c>
      <c r="H11" s="90" t="s">
        <v>77</v>
      </c>
      <c r="I11" s="90" t="s">
        <v>82</v>
      </c>
      <c r="J11" s="188">
        <v>65000</v>
      </c>
      <c r="K11" s="81">
        <v>31</v>
      </c>
      <c r="L11" s="81">
        <v>0</v>
      </c>
      <c r="M11" s="81">
        <v>104</v>
      </c>
      <c r="N11" s="91">
        <v>18</v>
      </c>
      <c r="O11" s="92">
        <v>0</v>
      </c>
      <c r="P11" s="93">
        <f>N11+O11</f>
        <v>18</v>
      </c>
      <c r="Q11" s="82">
        <f>IFERROR(P11/M11,"-")</f>
        <v>0.17307692307692</v>
      </c>
      <c r="R11" s="81">
        <v>1</v>
      </c>
      <c r="S11" s="81">
        <v>5</v>
      </c>
      <c r="T11" s="82">
        <f>IFERROR(S11/(O11+P11),"-")</f>
        <v>0.27777777777778</v>
      </c>
      <c r="U11" s="182">
        <f>IFERROR(J11/SUM(P11:P12),"-")</f>
        <v>2407.4074074074</v>
      </c>
      <c r="V11" s="84">
        <v>2</v>
      </c>
      <c r="W11" s="82">
        <f>IF(P11=0,"-",V11/P11)</f>
        <v>0.11111111111111</v>
      </c>
      <c r="X11" s="186">
        <v>9000</v>
      </c>
      <c r="Y11" s="187">
        <f>IFERROR(X11/P11,"-")</f>
        <v>500</v>
      </c>
      <c r="Z11" s="187">
        <f>IFERROR(X11/V11,"-")</f>
        <v>4500</v>
      </c>
      <c r="AA11" s="188">
        <f>SUM(X11:X12)-SUM(J11:J12)</f>
        <v>-42000</v>
      </c>
      <c r="AB11" s="85">
        <f>SUM(X11:X12)/SUM(J11:J12)</f>
        <v>0.35384615384615</v>
      </c>
      <c r="AC11" s="79"/>
      <c r="AD11" s="94">
        <v>1</v>
      </c>
      <c r="AE11" s="95">
        <f>IF(P11=0,"",IF(AD11=0,"",(AD11/P11)))</f>
        <v>0.055555555555556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8</v>
      </c>
      <c r="AN11" s="101">
        <f>IF(P11=0,"",IF(AM11=0,"",(AM11/P11)))</f>
        <v>0.44444444444444</v>
      </c>
      <c r="AO11" s="100">
        <v>1</v>
      </c>
      <c r="AP11" s="102">
        <f>IFERROR(AP11/AM11,"-")</f>
        <v>0</v>
      </c>
      <c r="AQ11" s="103">
        <v>6000</v>
      </c>
      <c r="AR11" s="104">
        <f>IFERROR(AQ11/AM11,"-")</f>
        <v>750</v>
      </c>
      <c r="AS11" s="105"/>
      <c r="AT11" s="105">
        <v>1</v>
      </c>
      <c r="AU11" s="105"/>
      <c r="AV11" s="106">
        <v>4</v>
      </c>
      <c r="AW11" s="107">
        <f>IF(P11=0,"",IF(AV11=0,"",(AV11/P11)))</f>
        <v>0.22222222222222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2</v>
      </c>
      <c r="BF11" s="113">
        <f>IF(P11=0,"",IF(BE11=0,"",(BE11/P11)))</f>
        <v>0.11111111111111</v>
      </c>
      <c r="BG11" s="112">
        <v>1</v>
      </c>
      <c r="BH11" s="114">
        <f>IFERROR(BG11/BE11,"-")</f>
        <v>0.5</v>
      </c>
      <c r="BI11" s="115">
        <v>3000</v>
      </c>
      <c r="BJ11" s="116">
        <f>IFERROR(BI11/BE11,"-")</f>
        <v>1500</v>
      </c>
      <c r="BK11" s="117">
        <v>1</v>
      </c>
      <c r="BL11" s="117"/>
      <c r="BM11" s="117"/>
      <c r="BN11" s="119">
        <v>3</v>
      </c>
      <c r="BO11" s="120">
        <f>IF(P11=0,"",IF(BN11=0,"",(BN11/P11)))</f>
        <v>0.16666666666667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9000</v>
      </c>
      <c r="CQ11" s="141">
        <v>6000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/>
      <c r="E12" s="203"/>
      <c r="F12" s="203" t="s">
        <v>69</v>
      </c>
      <c r="G12" s="203"/>
      <c r="H12" s="90"/>
      <c r="I12" s="90"/>
      <c r="J12" s="188"/>
      <c r="K12" s="81">
        <v>53</v>
      </c>
      <c r="L12" s="81">
        <v>30</v>
      </c>
      <c r="M12" s="81">
        <v>13</v>
      </c>
      <c r="N12" s="91">
        <v>9</v>
      </c>
      <c r="O12" s="92">
        <v>0</v>
      </c>
      <c r="P12" s="93">
        <f>N12+O12</f>
        <v>9</v>
      </c>
      <c r="Q12" s="82">
        <f>IFERROR(P12/M12,"-")</f>
        <v>0.69230769230769</v>
      </c>
      <c r="R12" s="81">
        <v>2</v>
      </c>
      <c r="S12" s="81">
        <v>0</v>
      </c>
      <c r="T12" s="82">
        <f>IFERROR(S12/(O12+P12),"-")</f>
        <v>0</v>
      </c>
      <c r="U12" s="182"/>
      <c r="V12" s="84">
        <v>2</v>
      </c>
      <c r="W12" s="82">
        <f>IF(P12=0,"-",V12/P12)</f>
        <v>0.22222222222222</v>
      </c>
      <c r="X12" s="186">
        <v>14000</v>
      </c>
      <c r="Y12" s="187">
        <f>IFERROR(X12/P12,"-")</f>
        <v>1555.5555555556</v>
      </c>
      <c r="Z12" s="187">
        <f>IFERROR(X12/V12,"-")</f>
        <v>7000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0.11111111111111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2</v>
      </c>
      <c r="AW12" s="107">
        <f>IF(P12=0,"",IF(AV12=0,"",(AV12/P12)))</f>
        <v>0.22222222222222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3</v>
      </c>
      <c r="BF12" s="113">
        <f>IF(P12=0,"",IF(BE12=0,"",(BE12/P12)))</f>
        <v>0.33333333333333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0.22222222222222</v>
      </c>
      <c r="BP12" s="121">
        <v>1</v>
      </c>
      <c r="BQ12" s="122">
        <f>IFERROR(BP12/BN12,"-")</f>
        <v>0.5</v>
      </c>
      <c r="BR12" s="123">
        <v>11000</v>
      </c>
      <c r="BS12" s="124">
        <f>IFERROR(BR12/BN12,"-")</f>
        <v>5500</v>
      </c>
      <c r="BT12" s="125"/>
      <c r="BU12" s="125"/>
      <c r="BV12" s="125">
        <v>1</v>
      </c>
      <c r="BW12" s="126">
        <v>1</v>
      </c>
      <c r="BX12" s="127">
        <f>IF(P12=0,"",IF(BW12=0,"",(BW12/P12)))</f>
        <v>0.11111111111111</v>
      </c>
      <c r="BY12" s="128">
        <v>1</v>
      </c>
      <c r="BZ12" s="129">
        <f>IFERROR(BY12/BW12,"-")</f>
        <v>1</v>
      </c>
      <c r="CA12" s="130">
        <v>3000</v>
      </c>
      <c r="CB12" s="131">
        <f>IFERROR(CA12/BW12,"-")</f>
        <v>3000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14000</v>
      </c>
      <c r="CQ12" s="141">
        <v>11000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>
        <f>AB13</f>
        <v>1.0666666666667</v>
      </c>
      <c r="B13" s="203" t="s">
        <v>84</v>
      </c>
      <c r="C13" s="203" t="s">
        <v>85</v>
      </c>
      <c r="D13" s="203" t="s">
        <v>80</v>
      </c>
      <c r="E13" s="203"/>
      <c r="F13" s="203" t="s">
        <v>64</v>
      </c>
      <c r="G13" s="203" t="s">
        <v>86</v>
      </c>
      <c r="H13" s="90" t="s">
        <v>77</v>
      </c>
      <c r="I13" s="204" t="s">
        <v>87</v>
      </c>
      <c r="J13" s="188">
        <v>75000</v>
      </c>
      <c r="K13" s="81">
        <v>12</v>
      </c>
      <c r="L13" s="81">
        <v>0</v>
      </c>
      <c r="M13" s="81">
        <v>57</v>
      </c>
      <c r="N13" s="91">
        <v>5</v>
      </c>
      <c r="O13" s="92">
        <v>1</v>
      </c>
      <c r="P13" s="93">
        <f>N13+O13</f>
        <v>6</v>
      </c>
      <c r="Q13" s="82">
        <f>IFERROR(P13/M13,"-")</f>
        <v>0.10526315789474</v>
      </c>
      <c r="R13" s="81">
        <v>2</v>
      </c>
      <c r="S13" s="81">
        <v>0</v>
      </c>
      <c r="T13" s="82">
        <f>IFERROR(S13/(O13+P13),"-")</f>
        <v>0</v>
      </c>
      <c r="U13" s="182">
        <f>IFERROR(J13/SUM(P13:P14),"-")</f>
        <v>3571.4285714286</v>
      </c>
      <c r="V13" s="84">
        <v>2</v>
      </c>
      <c r="W13" s="82">
        <f>IF(P13=0,"-",V13/P13)</f>
        <v>0.33333333333333</v>
      </c>
      <c r="X13" s="186">
        <v>13000</v>
      </c>
      <c r="Y13" s="187">
        <f>IFERROR(X13/P13,"-")</f>
        <v>2166.6666666667</v>
      </c>
      <c r="Z13" s="187">
        <f>IFERROR(X13/V13,"-")</f>
        <v>6500</v>
      </c>
      <c r="AA13" s="188">
        <f>SUM(X13:X14)-SUM(J13:J14)</f>
        <v>5000</v>
      </c>
      <c r="AB13" s="85">
        <f>SUM(X13:X14)/SUM(J13:J14)</f>
        <v>1.0666666666667</v>
      </c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1</v>
      </c>
      <c r="AN13" s="101">
        <f>IF(P13=0,"",IF(AM13=0,"",(AM13/P13)))</f>
        <v>0.16666666666667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</v>
      </c>
      <c r="AW13" s="107">
        <f>IF(P13=0,"",IF(AV13=0,"",(AV13/P13)))</f>
        <v>0.16666666666667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</v>
      </c>
      <c r="BF13" s="113">
        <f>IF(P13=0,"",IF(BE13=0,"",(BE13/P13)))</f>
        <v>0.33333333333333</v>
      </c>
      <c r="BG13" s="112">
        <v>1</v>
      </c>
      <c r="BH13" s="114">
        <f>IFERROR(BG13/BE13,"-")</f>
        <v>0.5</v>
      </c>
      <c r="BI13" s="115">
        <v>10000</v>
      </c>
      <c r="BJ13" s="116">
        <f>IFERROR(BI13/BE13,"-")</f>
        <v>5000</v>
      </c>
      <c r="BK13" s="117"/>
      <c r="BL13" s="117">
        <v>1</v>
      </c>
      <c r="BM13" s="117"/>
      <c r="BN13" s="119">
        <v>1</v>
      </c>
      <c r="BO13" s="120">
        <f>IF(P13=0,"",IF(BN13=0,"",(BN13/P13)))</f>
        <v>0.16666666666667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1</v>
      </c>
      <c r="CG13" s="134">
        <f>IF(P13=0,"",IF(CF13=0,"",(CF13/P13)))</f>
        <v>0.16666666666667</v>
      </c>
      <c r="CH13" s="135">
        <v>1</v>
      </c>
      <c r="CI13" s="136">
        <f>IFERROR(CH13/CF13,"-")</f>
        <v>1</v>
      </c>
      <c r="CJ13" s="137">
        <v>3000</v>
      </c>
      <c r="CK13" s="138">
        <f>IFERROR(CJ13/CF13,"-")</f>
        <v>3000</v>
      </c>
      <c r="CL13" s="139">
        <v>1</v>
      </c>
      <c r="CM13" s="139"/>
      <c r="CN13" s="139"/>
      <c r="CO13" s="140">
        <v>2</v>
      </c>
      <c r="CP13" s="141">
        <v>13000</v>
      </c>
      <c r="CQ13" s="141">
        <v>10000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/>
      <c r="E14" s="203"/>
      <c r="F14" s="203" t="s">
        <v>69</v>
      </c>
      <c r="G14" s="203"/>
      <c r="H14" s="90"/>
      <c r="I14" s="90"/>
      <c r="J14" s="188"/>
      <c r="K14" s="81">
        <v>79</v>
      </c>
      <c r="L14" s="81">
        <v>50</v>
      </c>
      <c r="M14" s="81">
        <v>29</v>
      </c>
      <c r="N14" s="91">
        <v>15</v>
      </c>
      <c r="O14" s="92">
        <v>0</v>
      </c>
      <c r="P14" s="93">
        <f>N14+O14</f>
        <v>15</v>
      </c>
      <c r="Q14" s="82">
        <f>IFERROR(P14/M14,"-")</f>
        <v>0.51724137931034</v>
      </c>
      <c r="R14" s="81">
        <v>4</v>
      </c>
      <c r="S14" s="81">
        <v>4</v>
      </c>
      <c r="T14" s="82">
        <f>IFERROR(S14/(O14+P14),"-")</f>
        <v>0.26666666666667</v>
      </c>
      <c r="U14" s="182"/>
      <c r="V14" s="84">
        <v>5</v>
      </c>
      <c r="W14" s="82">
        <f>IF(P14=0,"-",V14/P14)</f>
        <v>0.33333333333333</v>
      </c>
      <c r="X14" s="186">
        <v>67000</v>
      </c>
      <c r="Y14" s="187">
        <f>IFERROR(X14/P14,"-")</f>
        <v>4466.6666666667</v>
      </c>
      <c r="Z14" s="187">
        <f>IFERROR(X14/V14,"-")</f>
        <v>13400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3</v>
      </c>
      <c r="AN14" s="101">
        <f>IF(P14=0,"",IF(AM14=0,"",(AM14/P14)))</f>
        <v>0.2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3</v>
      </c>
      <c r="AW14" s="107">
        <f>IF(P14=0,"",IF(AV14=0,"",(AV14/P14)))</f>
        <v>0.2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4</v>
      </c>
      <c r="BO14" s="120">
        <f>IF(P14=0,"",IF(BN14=0,"",(BN14/P14)))</f>
        <v>0.26666666666667</v>
      </c>
      <c r="BP14" s="121">
        <v>3</v>
      </c>
      <c r="BQ14" s="122">
        <f>IFERROR(BP14/BN14,"-")</f>
        <v>0.75</v>
      </c>
      <c r="BR14" s="123">
        <v>37000</v>
      </c>
      <c r="BS14" s="124">
        <f>IFERROR(BR14/BN14,"-")</f>
        <v>9250</v>
      </c>
      <c r="BT14" s="125">
        <v>1</v>
      </c>
      <c r="BU14" s="125">
        <v>1</v>
      </c>
      <c r="BV14" s="125">
        <v>1</v>
      </c>
      <c r="BW14" s="126">
        <v>5</v>
      </c>
      <c r="BX14" s="127">
        <f>IF(P14=0,"",IF(BW14=0,"",(BW14/P14)))</f>
        <v>0.33333333333333</v>
      </c>
      <c r="BY14" s="128">
        <v>2</v>
      </c>
      <c r="BZ14" s="129">
        <f>IFERROR(BY14/BW14,"-")</f>
        <v>0.4</v>
      </c>
      <c r="CA14" s="130">
        <v>30000</v>
      </c>
      <c r="CB14" s="131">
        <f>IFERROR(CA14/BW14,"-")</f>
        <v>6000</v>
      </c>
      <c r="CC14" s="132"/>
      <c r="CD14" s="132"/>
      <c r="CE14" s="132">
        <v>2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5</v>
      </c>
      <c r="CP14" s="141">
        <v>67000</v>
      </c>
      <c r="CQ14" s="141">
        <v>31000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2.3866666666667</v>
      </c>
      <c r="B15" s="203" t="s">
        <v>89</v>
      </c>
      <c r="C15" s="203" t="s">
        <v>85</v>
      </c>
      <c r="D15" s="203" t="s">
        <v>80</v>
      </c>
      <c r="E15" s="203"/>
      <c r="F15" s="203" t="s">
        <v>64</v>
      </c>
      <c r="G15" s="203" t="s">
        <v>90</v>
      </c>
      <c r="H15" s="90" t="s">
        <v>77</v>
      </c>
      <c r="I15" s="90" t="s">
        <v>91</v>
      </c>
      <c r="J15" s="188">
        <v>75000</v>
      </c>
      <c r="K15" s="81">
        <v>16</v>
      </c>
      <c r="L15" s="81">
        <v>0</v>
      </c>
      <c r="M15" s="81">
        <v>55</v>
      </c>
      <c r="N15" s="91">
        <v>8</v>
      </c>
      <c r="O15" s="92">
        <v>0</v>
      </c>
      <c r="P15" s="93">
        <f>N15+O15</f>
        <v>8</v>
      </c>
      <c r="Q15" s="82">
        <f>IFERROR(P15/M15,"-")</f>
        <v>0.14545454545455</v>
      </c>
      <c r="R15" s="81">
        <v>1</v>
      </c>
      <c r="S15" s="81">
        <v>6</v>
      </c>
      <c r="T15" s="82">
        <f>IFERROR(S15/(O15+P15),"-")</f>
        <v>0.75</v>
      </c>
      <c r="U15" s="182">
        <f>IFERROR(J15/SUM(P15:P16),"-")</f>
        <v>2343.75</v>
      </c>
      <c r="V15" s="84">
        <v>2</v>
      </c>
      <c r="W15" s="82">
        <f>IF(P15=0,"-",V15/P15)</f>
        <v>0.25</v>
      </c>
      <c r="X15" s="186">
        <v>21000</v>
      </c>
      <c r="Y15" s="187">
        <f>IFERROR(X15/P15,"-")</f>
        <v>2625</v>
      </c>
      <c r="Z15" s="187">
        <f>IFERROR(X15/V15,"-")</f>
        <v>10500</v>
      </c>
      <c r="AA15" s="188">
        <f>SUM(X15:X16)-SUM(J15:J16)</f>
        <v>104000</v>
      </c>
      <c r="AB15" s="85">
        <f>SUM(X15:X16)/SUM(J15:J16)</f>
        <v>2.3866666666667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4</v>
      </c>
      <c r="BF15" s="113">
        <f>IF(P15=0,"",IF(BE15=0,"",(BE15/P15)))</f>
        <v>0.5</v>
      </c>
      <c r="BG15" s="112">
        <v>2</v>
      </c>
      <c r="BH15" s="114">
        <f>IFERROR(BG15/BE15,"-")</f>
        <v>0.5</v>
      </c>
      <c r="BI15" s="115">
        <v>21000</v>
      </c>
      <c r="BJ15" s="116">
        <f>IFERROR(BI15/BE15,"-")</f>
        <v>5250</v>
      </c>
      <c r="BK15" s="117">
        <v>1</v>
      </c>
      <c r="BL15" s="117"/>
      <c r="BM15" s="117">
        <v>1</v>
      </c>
      <c r="BN15" s="119">
        <v>3</v>
      </c>
      <c r="BO15" s="120">
        <f>IF(P15=0,"",IF(BN15=0,"",(BN15/P15)))</f>
        <v>0.375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0.125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21000</v>
      </c>
      <c r="CQ15" s="141">
        <v>18000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/>
      <c r="E16" s="203"/>
      <c r="F16" s="203" t="s">
        <v>69</v>
      </c>
      <c r="G16" s="203"/>
      <c r="H16" s="90"/>
      <c r="I16" s="90"/>
      <c r="J16" s="188"/>
      <c r="K16" s="81">
        <v>148</v>
      </c>
      <c r="L16" s="81">
        <v>75</v>
      </c>
      <c r="M16" s="81">
        <v>63</v>
      </c>
      <c r="N16" s="91">
        <v>24</v>
      </c>
      <c r="O16" s="92">
        <v>0</v>
      </c>
      <c r="P16" s="93">
        <f>N16+O16</f>
        <v>24</v>
      </c>
      <c r="Q16" s="82">
        <f>IFERROR(P16/M16,"-")</f>
        <v>0.38095238095238</v>
      </c>
      <c r="R16" s="81">
        <v>5</v>
      </c>
      <c r="S16" s="81">
        <v>2</v>
      </c>
      <c r="T16" s="82">
        <f>IFERROR(S16/(O16+P16),"-")</f>
        <v>0.083333333333333</v>
      </c>
      <c r="U16" s="182"/>
      <c r="V16" s="84">
        <v>8</v>
      </c>
      <c r="W16" s="82">
        <f>IF(P16=0,"-",V16/P16)</f>
        <v>0.33333333333333</v>
      </c>
      <c r="X16" s="186">
        <v>158000</v>
      </c>
      <c r="Y16" s="187">
        <f>IFERROR(X16/P16,"-")</f>
        <v>6583.3333333333</v>
      </c>
      <c r="Z16" s="187">
        <f>IFERROR(X16/V16,"-")</f>
        <v>19750</v>
      </c>
      <c r="AA16" s="188"/>
      <c r="AB16" s="85"/>
      <c r="AC16" s="79"/>
      <c r="AD16" s="94">
        <v>1</v>
      </c>
      <c r="AE16" s="95">
        <f>IF(P16=0,"",IF(AD16=0,"",(AD16/P16)))</f>
        <v>0.041666666666667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0.041666666666667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10</v>
      </c>
      <c r="BF16" s="113">
        <f>IF(P16=0,"",IF(BE16=0,"",(BE16/P16)))</f>
        <v>0.41666666666667</v>
      </c>
      <c r="BG16" s="112">
        <v>3</v>
      </c>
      <c r="BH16" s="114">
        <f>IFERROR(BG16/BE16,"-")</f>
        <v>0.3</v>
      </c>
      <c r="BI16" s="115">
        <v>65000</v>
      </c>
      <c r="BJ16" s="116">
        <f>IFERROR(BI16/BE16,"-")</f>
        <v>6500</v>
      </c>
      <c r="BK16" s="117">
        <v>1</v>
      </c>
      <c r="BL16" s="117"/>
      <c r="BM16" s="117">
        <v>2</v>
      </c>
      <c r="BN16" s="119">
        <v>6</v>
      </c>
      <c r="BO16" s="120">
        <f>IF(P16=0,"",IF(BN16=0,"",(BN16/P16)))</f>
        <v>0.25</v>
      </c>
      <c r="BP16" s="121">
        <v>2</v>
      </c>
      <c r="BQ16" s="122">
        <f>IFERROR(BP16/BN16,"-")</f>
        <v>0.33333333333333</v>
      </c>
      <c r="BR16" s="123">
        <v>48000</v>
      </c>
      <c r="BS16" s="124">
        <f>IFERROR(BR16/BN16,"-")</f>
        <v>8000</v>
      </c>
      <c r="BT16" s="125"/>
      <c r="BU16" s="125">
        <v>1</v>
      </c>
      <c r="BV16" s="125">
        <v>1</v>
      </c>
      <c r="BW16" s="126">
        <v>5</v>
      </c>
      <c r="BX16" s="127">
        <f>IF(P16=0,"",IF(BW16=0,"",(BW16/P16)))</f>
        <v>0.20833333333333</v>
      </c>
      <c r="BY16" s="128">
        <v>2</v>
      </c>
      <c r="BZ16" s="129">
        <f>IFERROR(BY16/BW16,"-")</f>
        <v>0.4</v>
      </c>
      <c r="CA16" s="130">
        <v>42000</v>
      </c>
      <c r="CB16" s="131">
        <f>IFERROR(CA16/BW16,"-")</f>
        <v>8400</v>
      </c>
      <c r="CC16" s="132"/>
      <c r="CD16" s="132">
        <v>1</v>
      </c>
      <c r="CE16" s="132">
        <v>1</v>
      </c>
      <c r="CF16" s="133">
        <v>1</v>
      </c>
      <c r="CG16" s="134">
        <f>IF(P16=0,"",IF(CF16=0,"",(CF16/P16)))</f>
        <v>0.041666666666667</v>
      </c>
      <c r="CH16" s="135">
        <v>1</v>
      </c>
      <c r="CI16" s="136">
        <f>IFERROR(CH16/CF16,"-")</f>
        <v>1</v>
      </c>
      <c r="CJ16" s="137">
        <v>3000</v>
      </c>
      <c r="CK16" s="138">
        <f>IFERROR(CJ16/CF16,"-")</f>
        <v>3000</v>
      </c>
      <c r="CL16" s="139">
        <v>1</v>
      </c>
      <c r="CM16" s="139"/>
      <c r="CN16" s="139"/>
      <c r="CO16" s="140">
        <v>8</v>
      </c>
      <c r="CP16" s="141">
        <v>158000</v>
      </c>
      <c r="CQ16" s="141">
        <v>42000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0.27058823529412</v>
      </c>
      <c r="B17" s="203" t="s">
        <v>93</v>
      </c>
      <c r="C17" s="203" t="s">
        <v>94</v>
      </c>
      <c r="D17" s="203" t="s">
        <v>80</v>
      </c>
      <c r="E17" s="203"/>
      <c r="F17" s="203" t="s">
        <v>64</v>
      </c>
      <c r="G17" s="203" t="s">
        <v>95</v>
      </c>
      <c r="H17" s="90" t="s">
        <v>77</v>
      </c>
      <c r="I17" s="90" t="s">
        <v>96</v>
      </c>
      <c r="J17" s="188">
        <v>85000</v>
      </c>
      <c r="K17" s="81">
        <v>13</v>
      </c>
      <c r="L17" s="81">
        <v>0</v>
      </c>
      <c r="M17" s="81">
        <v>34</v>
      </c>
      <c r="N17" s="91">
        <v>4</v>
      </c>
      <c r="O17" s="92">
        <v>0</v>
      </c>
      <c r="P17" s="93">
        <f>N17+O17</f>
        <v>4</v>
      </c>
      <c r="Q17" s="82">
        <f>IFERROR(P17/M17,"-")</f>
        <v>0.11764705882353</v>
      </c>
      <c r="R17" s="81">
        <v>1</v>
      </c>
      <c r="S17" s="81">
        <v>0</v>
      </c>
      <c r="T17" s="82">
        <f>IFERROR(S17/(O17+P17),"-")</f>
        <v>0</v>
      </c>
      <c r="U17" s="182">
        <f>IFERROR(J17/SUM(P17:P18),"-")</f>
        <v>4722.2222222222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SUM(X17:X18)-SUM(J17:J18)</f>
        <v>-62000</v>
      </c>
      <c r="AB17" s="85">
        <f>SUM(X17:X18)/SUM(J17:J18)</f>
        <v>0.27058823529412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0.25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2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97</v>
      </c>
      <c r="C18" s="203"/>
      <c r="D18" s="203"/>
      <c r="E18" s="203"/>
      <c r="F18" s="203" t="s">
        <v>69</v>
      </c>
      <c r="G18" s="203"/>
      <c r="H18" s="90"/>
      <c r="I18" s="90"/>
      <c r="J18" s="188"/>
      <c r="K18" s="81">
        <v>46</v>
      </c>
      <c r="L18" s="81">
        <v>39</v>
      </c>
      <c r="M18" s="81">
        <v>25</v>
      </c>
      <c r="N18" s="91">
        <v>14</v>
      </c>
      <c r="O18" s="92">
        <v>0</v>
      </c>
      <c r="P18" s="93">
        <f>N18+O18</f>
        <v>14</v>
      </c>
      <c r="Q18" s="82">
        <f>IFERROR(P18/M18,"-")</f>
        <v>0.56</v>
      </c>
      <c r="R18" s="81">
        <v>1</v>
      </c>
      <c r="S18" s="81">
        <v>4</v>
      </c>
      <c r="T18" s="82">
        <f>IFERROR(S18/(O18+P18),"-")</f>
        <v>0.28571428571429</v>
      </c>
      <c r="U18" s="182"/>
      <c r="V18" s="84">
        <v>3</v>
      </c>
      <c r="W18" s="82">
        <f>IF(P18=0,"-",V18/P18)</f>
        <v>0.21428571428571</v>
      </c>
      <c r="X18" s="186">
        <v>23000</v>
      </c>
      <c r="Y18" s="187">
        <f>IFERROR(X18/P18,"-")</f>
        <v>1642.8571428571</v>
      </c>
      <c r="Z18" s="187">
        <f>IFERROR(X18/V18,"-")</f>
        <v>7666.6666666667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0.071428571428571</v>
      </c>
      <c r="AO18" s="100">
        <v>1</v>
      </c>
      <c r="AP18" s="102">
        <f>IFERROR(AP18/AM18,"-")</f>
        <v>0</v>
      </c>
      <c r="AQ18" s="103">
        <v>3000</v>
      </c>
      <c r="AR18" s="104">
        <f>IFERROR(AQ18/AM18,"-")</f>
        <v>3000</v>
      </c>
      <c r="AS18" s="105">
        <v>1</v>
      </c>
      <c r="AT18" s="105"/>
      <c r="AU18" s="105"/>
      <c r="AV18" s="106">
        <v>2</v>
      </c>
      <c r="AW18" s="107">
        <f>IF(P18=0,"",IF(AV18=0,"",(AV18/P18)))</f>
        <v>0.14285714285714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7</v>
      </c>
      <c r="BF18" s="113">
        <f>IF(P18=0,"",IF(BE18=0,"",(BE18/P18)))</f>
        <v>0.5</v>
      </c>
      <c r="BG18" s="112">
        <v>1</v>
      </c>
      <c r="BH18" s="114">
        <f>IFERROR(BG18/BE18,"-")</f>
        <v>0.14285714285714</v>
      </c>
      <c r="BI18" s="115">
        <v>10000</v>
      </c>
      <c r="BJ18" s="116">
        <f>IFERROR(BI18/BE18,"-")</f>
        <v>1428.5714285714</v>
      </c>
      <c r="BK18" s="117"/>
      <c r="BL18" s="117">
        <v>1</v>
      </c>
      <c r="BM18" s="117"/>
      <c r="BN18" s="119">
        <v>4</v>
      </c>
      <c r="BO18" s="120">
        <f>IF(P18=0,"",IF(BN18=0,"",(BN18/P18)))</f>
        <v>0.28571428571429</v>
      </c>
      <c r="BP18" s="121">
        <v>1</v>
      </c>
      <c r="BQ18" s="122">
        <f>IFERROR(BP18/BN18,"-")</f>
        <v>0.25</v>
      </c>
      <c r="BR18" s="123">
        <v>10000</v>
      </c>
      <c r="BS18" s="124">
        <f>IFERROR(BR18/BN18,"-")</f>
        <v>2500</v>
      </c>
      <c r="BT18" s="125"/>
      <c r="BU18" s="125">
        <v>1</v>
      </c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3</v>
      </c>
      <c r="CP18" s="141">
        <v>23000</v>
      </c>
      <c r="CQ18" s="141">
        <v>10000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1.3789473684211</v>
      </c>
      <c r="B19" s="203" t="s">
        <v>98</v>
      </c>
      <c r="C19" s="203" t="s">
        <v>99</v>
      </c>
      <c r="D19" s="203" t="s">
        <v>100</v>
      </c>
      <c r="E19" s="203"/>
      <c r="F19" s="203" t="s">
        <v>64</v>
      </c>
      <c r="G19" s="203" t="s">
        <v>101</v>
      </c>
      <c r="H19" s="90" t="s">
        <v>102</v>
      </c>
      <c r="I19" s="90" t="s">
        <v>103</v>
      </c>
      <c r="J19" s="188">
        <v>95000</v>
      </c>
      <c r="K19" s="81">
        <v>30</v>
      </c>
      <c r="L19" s="81">
        <v>0</v>
      </c>
      <c r="M19" s="81">
        <v>76</v>
      </c>
      <c r="N19" s="91">
        <v>13</v>
      </c>
      <c r="O19" s="92">
        <v>0</v>
      </c>
      <c r="P19" s="93">
        <f>N19+O19</f>
        <v>13</v>
      </c>
      <c r="Q19" s="82">
        <f>IFERROR(P19/M19,"-")</f>
        <v>0.17105263157895</v>
      </c>
      <c r="R19" s="81">
        <v>1</v>
      </c>
      <c r="S19" s="81">
        <v>6</v>
      </c>
      <c r="T19" s="82">
        <f>IFERROR(S19/(O19+P19),"-")</f>
        <v>0.46153846153846</v>
      </c>
      <c r="U19" s="182">
        <f>IFERROR(J19/SUM(P19:P20),"-")</f>
        <v>3064.5161290323</v>
      </c>
      <c r="V19" s="84">
        <v>2</v>
      </c>
      <c r="W19" s="82">
        <f>IF(P19=0,"-",V19/P19)</f>
        <v>0.15384615384615</v>
      </c>
      <c r="X19" s="186">
        <v>13000</v>
      </c>
      <c r="Y19" s="187">
        <f>IFERROR(X19/P19,"-")</f>
        <v>1000</v>
      </c>
      <c r="Z19" s="187">
        <f>IFERROR(X19/V19,"-")</f>
        <v>6500</v>
      </c>
      <c r="AA19" s="188">
        <f>SUM(X19:X20)-SUM(J19:J20)</f>
        <v>36000</v>
      </c>
      <c r="AB19" s="85">
        <f>SUM(X19:X20)/SUM(J19:J20)</f>
        <v>1.3789473684211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3</v>
      </c>
      <c r="AN19" s="101">
        <f>IF(P19=0,"",IF(AM19=0,"",(AM19/P19)))</f>
        <v>0.23076923076923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2</v>
      </c>
      <c r="AW19" s="107">
        <f>IF(P19=0,"",IF(AV19=0,"",(AV19/P19)))</f>
        <v>0.15384615384615</v>
      </c>
      <c r="AX19" s="106">
        <v>1</v>
      </c>
      <c r="AY19" s="108">
        <f>IFERROR(AX19/AV19,"-")</f>
        <v>0.5</v>
      </c>
      <c r="AZ19" s="109">
        <v>10000</v>
      </c>
      <c r="BA19" s="110">
        <f>IFERROR(AZ19/AV19,"-")</f>
        <v>5000</v>
      </c>
      <c r="BB19" s="111"/>
      <c r="BC19" s="111">
        <v>1</v>
      </c>
      <c r="BD19" s="111"/>
      <c r="BE19" s="112">
        <v>2</v>
      </c>
      <c r="BF19" s="113">
        <f>IF(P19=0,"",IF(BE19=0,"",(BE19/P19)))</f>
        <v>0.15384615384615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6</v>
      </c>
      <c r="BO19" s="120">
        <f>IF(P19=0,"",IF(BN19=0,"",(BN19/P19)))</f>
        <v>0.46153846153846</v>
      </c>
      <c r="BP19" s="121">
        <v>1</v>
      </c>
      <c r="BQ19" s="122">
        <f>IFERROR(BP19/BN19,"-")</f>
        <v>0.16666666666667</v>
      </c>
      <c r="BR19" s="123">
        <v>3000</v>
      </c>
      <c r="BS19" s="124">
        <f>IFERROR(BR19/BN19,"-")</f>
        <v>500</v>
      </c>
      <c r="BT19" s="125">
        <v>1</v>
      </c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13000</v>
      </c>
      <c r="CQ19" s="141">
        <v>10000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104</v>
      </c>
      <c r="C20" s="203"/>
      <c r="D20" s="203"/>
      <c r="E20" s="203"/>
      <c r="F20" s="203" t="s">
        <v>69</v>
      </c>
      <c r="G20" s="203"/>
      <c r="H20" s="90"/>
      <c r="I20" s="90"/>
      <c r="J20" s="188"/>
      <c r="K20" s="81">
        <v>87</v>
      </c>
      <c r="L20" s="81">
        <v>53</v>
      </c>
      <c r="M20" s="81">
        <v>57</v>
      </c>
      <c r="N20" s="91">
        <v>18</v>
      </c>
      <c r="O20" s="92">
        <v>0</v>
      </c>
      <c r="P20" s="93">
        <f>N20+O20</f>
        <v>18</v>
      </c>
      <c r="Q20" s="82">
        <f>IFERROR(P20/M20,"-")</f>
        <v>0.31578947368421</v>
      </c>
      <c r="R20" s="81">
        <v>6</v>
      </c>
      <c r="S20" s="81">
        <v>2</v>
      </c>
      <c r="T20" s="82">
        <f>IFERROR(S20/(O20+P20),"-")</f>
        <v>0.11111111111111</v>
      </c>
      <c r="U20" s="182"/>
      <c r="V20" s="84">
        <v>5</v>
      </c>
      <c r="W20" s="82">
        <f>IF(P20=0,"-",V20/P20)</f>
        <v>0.27777777777778</v>
      </c>
      <c r="X20" s="186">
        <v>118000</v>
      </c>
      <c r="Y20" s="187">
        <f>IFERROR(X20/P20,"-")</f>
        <v>6555.5555555556</v>
      </c>
      <c r="Z20" s="187">
        <f>IFERROR(X20/V20,"-")</f>
        <v>23600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5</v>
      </c>
      <c r="AW20" s="107">
        <f>IF(P20=0,"",IF(AV20=0,"",(AV20/P20)))</f>
        <v>0.27777777777778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5</v>
      </c>
      <c r="BF20" s="113">
        <f>IF(P20=0,"",IF(BE20=0,"",(BE20/P20)))</f>
        <v>0.27777777777778</v>
      </c>
      <c r="BG20" s="112">
        <v>2</v>
      </c>
      <c r="BH20" s="114">
        <f>IFERROR(BG20/BE20,"-")</f>
        <v>0.4</v>
      </c>
      <c r="BI20" s="115">
        <v>11000</v>
      </c>
      <c r="BJ20" s="116">
        <f>IFERROR(BI20/BE20,"-")</f>
        <v>2200</v>
      </c>
      <c r="BK20" s="117">
        <v>2</v>
      </c>
      <c r="BL20" s="117"/>
      <c r="BM20" s="117"/>
      <c r="BN20" s="119">
        <v>5</v>
      </c>
      <c r="BO20" s="120">
        <f>IF(P20=0,"",IF(BN20=0,"",(BN20/P20)))</f>
        <v>0.27777777777778</v>
      </c>
      <c r="BP20" s="121">
        <v>2</v>
      </c>
      <c r="BQ20" s="122">
        <f>IFERROR(BP20/BN20,"-")</f>
        <v>0.4</v>
      </c>
      <c r="BR20" s="123">
        <v>31000</v>
      </c>
      <c r="BS20" s="124">
        <f>IFERROR(BR20/BN20,"-")</f>
        <v>6200</v>
      </c>
      <c r="BT20" s="125">
        <v>1</v>
      </c>
      <c r="BU20" s="125"/>
      <c r="BV20" s="125">
        <v>1</v>
      </c>
      <c r="BW20" s="126">
        <v>1</v>
      </c>
      <c r="BX20" s="127">
        <f>IF(P20=0,"",IF(BW20=0,"",(BW20/P20)))</f>
        <v>0.055555555555556</v>
      </c>
      <c r="BY20" s="128">
        <v>1</v>
      </c>
      <c r="BZ20" s="129">
        <f>IFERROR(BY20/BW20,"-")</f>
        <v>1</v>
      </c>
      <c r="CA20" s="130">
        <v>76000</v>
      </c>
      <c r="CB20" s="131">
        <f>IFERROR(CA20/BW20,"-")</f>
        <v>76000</v>
      </c>
      <c r="CC20" s="132"/>
      <c r="CD20" s="132"/>
      <c r="CE20" s="132">
        <v>1</v>
      </c>
      <c r="CF20" s="133">
        <v>2</v>
      </c>
      <c r="CG20" s="134">
        <f>IF(P20=0,"",IF(CF20=0,"",(CF20/P20)))</f>
        <v>0.11111111111111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5</v>
      </c>
      <c r="CP20" s="141">
        <v>118000</v>
      </c>
      <c r="CQ20" s="141">
        <v>76000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30"/>
      <c r="B21" s="87"/>
      <c r="C21" s="88"/>
      <c r="D21" s="88"/>
      <c r="E21" s="88"/>
      <c r="F21" s="89"/>
      <c r="G21" s="90"/>
      <c r="H21" s="90"/>
      <c r="I21" s="90"/>
      <c r="J21" s="192"/>
      <c r="K21" s="34"/>
      <c r="L21" s="34"/>
      <c r="M21" s="31"/>
      <c r="N21" s="23"/>
      <c r="O21" s="23"/>
      <c r="P21" s="23"/>
      <c r="Q21" s="33"/>
      <c r="R21" s="32"/>
      <c r="S21" s="23"/>
      <c r="T21" s="32"/>
      <c r="U21" s="183"/>
      <c r="V21" s="25"/>
      <c r="W21" s="25"/>
      <c r="X21" s="189"/>
      <c r="Y21" s="189"/>
      <c r="Z21" s="189"/>
      <c r="AA21" s="189"/>
      <c r="AB21" s="33"/>
      <c r="AC21" s="59"/>
      <c r="AD21" s="63"/>
      <c r="AE21" s="64"/>
      <c r="AF21" s="63"/>
      <c r="AG21" s="67"/>
      <c r="AH21" s="68"/>
      <c r="AI21" s="69"/>
      <c r="AJ21" s="70"/>
      <c r="AK21" s="70"/>
      <c r="AL21" s="70"/>
      <c r="AM21" s="63"/>
      <c r="AN21" s="64"/>
      <c r="AO21" s="63"/>
      <c r="AP21" s="67"/>
      <c r="AQ21" s="68"/>
      <c r="AR21" s="69"/>
      <c r="AS21" s="70"/>
      <c r="AT21" s="70"/>
      <c r="AU21" s="70"/>
      <c r="AV21" s="63"/>
      <c r="AW21" s="64"/>
      <c r="AX21" s="63"/>
      <c r="AY21" s="67"/>
      <c r="AZ21" s="68"/>
      <c r="BA21" s="69"/>
      <c r="BB21" s="70"/>
      <c r="BC21" s="70"/>
      <c r="BD21" s="70"/>
      <c r="BE21" s="63"/>
      <c r="BF21" s="64"/>
      <c r="BG21" s="63"/>
      <c r="BH21" s="67"/>
      <c r="BI21" s="68"/>
      <c r="BJ21" s="69"/>
      <c r="BK21" s="70"/>
      <c r="BL21" s="70"/>
      <c r="BM21" s="70"/>
      <c r="BN21" s="65"/>
      <c r="BO21" s="66"/>
      <c r="BP21" s="63"/>
      <c r="BQ21" s="67"/>
      <c r="BR21" s="68"/>
      <c r="BS21" s="69"/>
      <c r="BT21" s="70"/>
      <c r="BU21" s="70"/>
      <c r="BV21" s="70"/>
      <c r="BW21" s="65"/>
      <c r="BX21" s="66"/>
      <c r="BY21" s="63"/>
      <c r="BZ21" s="67"/>
      <c r="CA21" s="68"/>
      <c r="CB21" s="69"/>
      <c r="CC21" s="70"/>
      <c r="CD21" s="70"/>
      <c r="CE21" s="70"/>
      <c r="CF21" s="65"/>
      <c r="CG21" s="66"/>
      <c r="CH21" s="63"/>
      <c r="CI21" s="67"/>
      <c r="CJ21" s="68"/>
      <c r="CK21" s="69"/>
      <c r="CL21" s="70"/>
      <c r="CM21" s="70"/>
      <c r="CN21" s="70"/>
      <c r="CO21" s="71"/>
      <c r="CP21" s="68"/>
      <c r="CQ21" s="68"/>
      <c r="CR21" s="68"/>
      <c r="CS21" s="72"/>
    </row>
    <row r="22" spans="1:98">
      <c r="A22" s="30"/>
      <c r="B22" s="37"/>
      <c r="C22" s="21"/>
      <c r="D22" s="21"/>
      <c r="E22" s="21"/>
      <c r="F22" s="22"/>
      <c r="G22" s="36"/>
      <c r="H22" s="36"/>
      <c r="I22" s="75"/>
      <c r="J22" s="193"/>
      <c r="K22" s="34"/>
      <c r="L22" s="34"/>
      <c r="M22" s="31"/>
      <c r="N22" s="23"/>
      <c r="O22" s="23"/>
      <c r="P22" s="23"/>
      <c r="Q22" s="33"/>
      <c r="R22" s="32"/>
      <c r="S22" s="23"/>
      <c r="T22" s="32"/>
      <c r="U22" s="183"/>
      <c r="V22" s="25"/>
      <c r="W22" s="25"/>
      <c r="X22" s="189"/>
      <c r="Y22" s="189"/>
      <c r="Z22" s="189"/>
      <c r="AA22" s="189"/>
      <c r="AB22" s="33"/>
      <c r="AC22" s="61"/>
      <c r="AD22" s="63"/>
      <c r="AE22" s="64"/>
      <c r="AF22" s="63"/>
      <c r="AG22" s="67"/>
      <c r="AH22" s="68"/>
      <c r="AI22" s="69"/>
      <c r="AJ22" s="70"/>
      <c r="AK22" s="70"/>
      <c r="AL22" s="70"/>
      <c r="AM22" s="63"/>
      <c r="AN22" s="64"/>
      <c r="AO22" s="63"/>
      <c r="AP22" s="67"/>
      <c r="AQ22" s="68"/>
      <c r="AR22" s="69"/>
      <c r="AS22" s="70"/>
      <c r="AT22" s="70"/>
      <c r="AU22" s="70"/>
      <c r="AV22" s="63"/>
      <c r="AW22" s="64"/>
      <c r="AX22" s="63"/>
      <c r="AY22" s="67"/>
      <c r="AZ22" s="68"/>
      <c r="BA22" s="69"/>
      <c r="BB22" s="70"/>
      <c r="BC22" s="70"/>
      <c r="BD22" s="70"/>
      <c r="BE22" s="63"/>
      <c r="BF22" s="64"/>
      <c r="BG22" s="63"/>
      <c r="BH22" s="67"/>
      <c r="BI22" s="68"/>
      <c r="BJ22" s="69"/>
      <c r="BK22" s="70"/>
      <c r="BL22" s="70"/>
      <c r="BM22" s="70"/>
      <c r="BN22" s="65"/>
      <c r="BO22" s="66"/>
      <c r="BP22" s="63"/>
      <c r="BQ22" s="67"/>
      <c r="BR22" s="68"/>
      <c r="BS22" s="69"/>
      <c r="BT22" s="70"/>
      <c r="BU22" s="70"/>
      <c r="BV22" s="70"/>
      <c r="BW22" s="65"/>
      <c r="BX22" s="66"/>
      <c r="BY22" s="63"/>
      <c r="BZ22" s="67"/>
      <c r="CA22" s="68"/>
      <c r="CB22" s="69"/>
      <c r="CC22" s="70"/>
      <c r="CD22" s="70"/>
      <c r="CE22" s="70"/>
      <c r="CF22" s="65"/>
      <c r="CG22" s="66"/>
      <c r="CH22" s="63"/>
      <c r="CI22" s="67"/>
      <c r="CJ22" s="68"/>
      <c r="CK22" s="69"/>
      <c r="CL22" s="70"/>
      <c r="CM22" s="70"/>
      <c r="CN22" s="70"/>
      <c r="CO22" s="71"/>
      <c r="CP22" s="68"/>
      <c r="CQ22" s="68"/>
      <c r="CR22" s="68"/>
      <c r="CS22" s="72"/>
    </row>
    <row r="23" spans="1:98">
      <c r="A23" s="19">
        <f>AB23</f>
        <v>2.590350877193</v>
      </c>
      <c r="B23" s="39"/>
      <c r="C23" s="39"/>
      <c r="D23" s="39"/>
      <c r="E23" s="39"/>
      <c r="F23" s="39"/>
      <c r="G23" s="40" t="s">
        <v>105</v>
      </c>
      <c r="H23" s="40"/>
      <c r="I23" s="40"/>
      <c r="J23" s="190">
        <f>SUM(J6:J22)</f>
        <v>570000</v>
      </c>
      <c r="K23" s="41">
        <f>SUM(K6:K22)</f>
        <v>927</v>
      </c>
      <c r="L23" s="41">
        <f>SUM(L6:L22)</f>
        <v>463</v>
      </c>
      <c r="M23" s="41">
        <f>SUM(M6:M22)</f>
        <v>757</v>
      </c>
      <c r="N23" s="41">
        <f>SUM(N6:N22)</f>
        <v>186</v>
      </c>
      <c r="O23" s="41">
        <f>SUM(O6:O22)</f>
        <v>1</v>
      </c>
      <c r="P23" s="41">
        <f>SUM(P6:P22)</f>
        <v>187</v>
      </c>
      <c r="Q23" s="42">
        <f>IFERROR(P23/M23,"-")</f>
        <v>0.24702774108322</v>
      </c>
      <c r="R23" s="78">
        <f>SUM(R6:R22)</f>
        <v>42</v>
      </c>
      <c r="S23" s="78">
        <f>SUM(S6:S22)</f>
        <v>37</v>
      </c>
      <c r="T23" s="42">
        <f>IFERROR(R23/P23,"-")</f>
        <v>0.22459893048128</v>
      </c>
      <c r="U23" s="184">
        <f>IFERROR(J23/P23,"-")</f>
        <v>3048.128342246</v>
      </c>
      <c r="V23" s="44">
        <f>SUM(V6:V22)</f>
        <v>41</v>
      </c>
      <c r="W23" s="42">
        <f>IFERROR(V23/P23,"-")</f>
        <v>0.2192513368984</v>
      </c>
      <c r="X23" s="190">
        <f>SUM(X6:X22)</f>
        <v>1476500</v>
      </c>
      <c r="Y23" s="190">
        <f>IFERROR(X23/P23,"-")</f>
        <v>7895.7219251337</v>
      </c>
      <c r="Z23" s="190">
        <f>IFERROR(X23/V23,"-")</f>
        <v>36012.195121951</v>
      </c>
      <c r="AA23" s="190">
        <f>X23-J23</f>
        <v>906500</v>
      </c>
      <c r="AB23" s="47">
        <f>X23/J23</f>
        <v>2.590350877193</v>
      </c>
      <c r="AC23" s="60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8"/>
    <mergeCell ref="J8:J8"/>
    <mergeCell ref="U8:U8"/>
    <mergeCell ref="AA8:AA8"/>
    <mergeCell ref="AB8:AB8"/>
    <mergeCell ref="A9:A10"/>
    <mergeCell ref="J9:J10"/>
    <mergeCell ref="U9:U10"/>
    <mergeCell ref="AA9:AA10"/>
    <mergeCell ref="AB9:AB10"/>
    <mergeCell ref="A11:A12"/>
    <mergeCell ref="J11:J12"/>
    <mergeCell ref="U11:U12"/>
    <mergeCell ref="AA11:AA12"/>
    <mergeCell ref="AB11:AB12"/>
    <mergeCell ref="A13:A14"/>
    <mergeCell ref="J13:J14"/>
    <mergeCell ref="U13:U14"/>
    <mergeCell ref="AA13:AA14"/>
    <mergeCell ref="AB13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106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15.394627027027</v>
      </c>
      <c r="B6" s="203" t="s">
        <v>107</v>
      </c>
      <c r="C6" s="203" t="s">
        <v>108</v>
      </c>
      <c r="D6" s="203" t="s">
        <v>109</v>
      </c>
      <c r="E6" s="203"/>
      <c r="F6" s="203" t="s">
        <v>64</v>
      </c>
      <c r="G6" s="203" t="s">
        <v>110</v>
      </c>
      <c r="H6" s="90" t="s">
        <v>111</v>
      </c>
      <c r="I6" s="204" t="s">
        <v>112</v>
      </c>
      <c r="J6" s="188">
        <v>185000</v>
      </c>
      <c r="K6" s="81">
        <v>52</v>
      </c>
      <c r="L6" s="81">
        <v>0</v>
      </c>
      <c r="M6" s="81">
        <v>217</v>
      </c>
      <c r="N6" s="91">
        <v>18</v>
      </c>
      <c r="O6" s="92">
        <v>0</v>
      </c>
      <c r="P6" s="93">
        <f>N6+O6</f>
        <v>18</v>
      </c>
      <c r="Q6" s="82">
        <f>IFERROR(P6/M6,"-")</f>
        <v>0.08294930875576</v>
      </c>
      <c r="R6" s="81">
        <v>1</v>
      </c>
      <c r="S6" s="81">
        <v>3</v>
      </c>
      <c r="T6" s="82">
        <f>IFERROR(S6/(O6+P6),"-")</f>
        <v>0.16666666666667</v>
      </c>
      <c r="U6" s="182">
        <f>IFERROR(J6/SUM(P6:P7),"-")</f>
        <v>1275.8620689655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2663006</v>
      </c>
      <c r="AB6" s="85">
        <f>SUM(X6:X7)/SUM(J6:J7)</f>
        <v>15.394627027027</v>
      </c>
      <c r="AC6" s="79"/>
      <c r="AD6" s="94">
        <v>2</v>
      </c>
      <c r="AE6" s="95">
        <f>IF(P6=0,"",IF(AD6=0,"",(AD6/P6)))</f>
        <v>0.11111111111111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7</v>
      </c>
      <c r="AN6" s="101">
        <f>IF(P6=0,"",IF(AM6=0,"",(AM6/P6)))</f>
        <v>0.38888888888889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0.11111111111111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0.11111111111111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0.055555555555556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0.055555555555556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113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544</v>
      </c>
      <c r="L7" s="81">
        <v>355</v>
      </c>
      <c r="M7" s="81">
        <v>280</v>
      </c>
      <c r="N7" s="91">
        <v>122</v>
      </c>
      <c r="O7" s="92">
        <v>5</v>
      </c>
      <c r="P7" s="93">
        <f>N7+O7</f>
        <v>127</v>
      </c>
      <c r="Q7" s="82">
        <f>IFERROR(P7/M7,"-")</f>
        <v>0.45357142857143</v>
      </c>
      <c r="R7" s="81">
        <v>13</v>
      </c>
      <c r="S7" s="81">
        <v>21</v>
      </c>
      <c r="T7" s="82">
        <f>IFERROR(S7/(O7+P7),"-")</f>
        <v>0.15909090909091</v>
      </c>
      <c r="U7" s="182"/>
      <c r="V7" s="84">
        <v>11</v>
      </c>
      <c r="W7" s="82">
        <f>IF(P7=0,"-",V7/P7)</f>
        <v>0.086614173228346</v>
      </c>
      <c r="X7" s="186">
        <v>2848006</v>
      </c>
      <c r="Y7" s="187">
        <f>IFERROR(X7/P7,"-")</f>
        <v>22425.244094488</v>
      </c>
      <c r="Z7" s="187">
        <f>IFERROR(X7/V7,"-")</f>
        <v>258909.63636364</v>
      </c>
      <c r="AA7" s="188"/>
      <c r="AB7" s="85"/>
      <c r="AC7" s="79"/>
      <c r="AD7" s="94">
        <v>19</v>
      </c>
      <c r="AE7" s="95">
        <f>IF(P7=0,"",IF(AD7=0,"",(AD7/P7)))</f>
        <v>0.1496062992126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25</v>
      </c>
      <c r="AN7" s="101">
        <f>IF(P7=0,"",IF(AM7=0,"",(AM7/P7)))</f>
        <v>0.19685039370079</v>
      </c>
      <c r="AO7" s="100">
        <v>1</v>
      </c>
      <c r="AP7" s="102">
        <f>IFERROR(AP7/AM7,"-")</f>
        <v>0</v>
      </c>
      <c r="AQ7" s="103">
        <v>1000</v>
      </c>
      <c r="AR7" s="104">
        <f>IFERROR(AQ7/AM7,"-")</f>
        <v>40</v>
      </c>
      <c r="AS7" s="105">
        <v>1</v>
      </c>
      <c r="AT7" s="105"/>
      <c r="AU7" s="105"/>
      <c r="AV7" s="106">
        <v>18</v>
      </c>
      <c r="AW7" s="107">
        <f>IF(P7=0,"",IF(AV7=0,"",(AV7/P7)))</f>
        <v>0.14173228346457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24</v>
      </c>
      <c r="BF7" s="113">
        <f>IF(P7=0,"",IF(BE7=0,"",(BE7/P7)))</f>
        <v>0.18897637795276</v>
      </c>
      <c r="BG7" s="112">
        <v>6</v>
      </c>
      <c r="BH7" s="114">
        <f>IFERROR(BG7/BE7,"-")</f>
        <v>0.25</v>
      </c>
      <c r="BI7" s="115">
        <v>510006</v>
      </c>
      <c r="BJ7" s="116">
        <f>IFERROR(BI7/BE7,"-")</f>
        <v>21250.25</v>
      </c>
      <c r="BK7" s="117">
        <v>2</v>
      </c>
      <c r="BL7" s="117"/>
      <c r="BM7" s="117">
        <v>4</v>
      </c>
      <c r="BN7" s="119">
        <v>20</v>
      </c>
      <c r="BO7" s="120">
        <f>IF(P7=0,"",IF(BN7=0,"",(BN7/P7)))</f>
        <v>0.15748031496063</v>
      </c>
      <c r="BP7" s="121">
        <v>1</v>
      </c>
      <c r="BQ7" s="122">
        <f>IFERROR(BP7/BN7,"-")</f>
        <v>0.05</v>
      </c>
      <c r="BR7" s="123">
        <v>8000</v>
      </c>
      <c r="BS7" s="124">
        <f>IFERROR(BR7/BN7,"-")</f>
        <v>400</v>
      </c>
      <c r="BT7" s="125"/>
      <c r="BU7" s="125">
        <v>1</v>
      </c>
      <c r="BV7" s="125"/>
      <c r="BW7" s="126">
        <v>20</v>
      </c>
      <c r="BX7" s="127">
        <f>IF(P7=0,"",IF(BW7=0,"",(BW7/P7)))</f>
        <v>0.15748031496063</v>
      </c>
      <c r="BY7" s="128">
        <v>4</v>
      </c>
      <c r="BZ7" s="129">
        <f>IFERROR(BY7/BW7,"-")</f>
        <v>0.2</v>
      </c>
      <c r="CA7" s="130">
        <v>2362000</v>
      </c>
      <c r="CB7" s="131">
        <f>IFERROR(CA7/BW7,"-")</f>
        <v>118100</v>
      </c>
      <c r="CC7" s="132">
        <v>1</v>
      </c>
      <c r="CD7" s="132"/>
      <c r="CE7" s="132">
        <v>3</v>
      </c>
      <c r="CF7" s="133">
        <v>1</v>
      </c>
      <c r="CG7" s="134">
        <f>IF(P7=0,"",IF(CF7=0,"",(CF7/P7)))</f>
        <v>0.0078740157480315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11</v>
      </c>
      <c r="CP7" s="141">
        <v>2848006</v>
      </c>
      <c r="CQ7" s="141">
        <v>2228000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3.2076923076923</v>
      </c>
      <c r="B8" s="203" t="s">
        <v>114</v>
      </c>
      <c r="C8" s="203" t="s">
        <v>115</v>
      </c>
      <c r="D8" s="203" t="s">
        <v>116</v>
      </c>
      <c r="E8" s="203" t="s">
        <v>117</v>
      </c>
      <c r="F8" s="203" t="s">
        <v>64</v>
      </c>
      <c r="G8" s="203" t="s">
        <v>118</v>
      </c>
      <c r="H8" s="90" t="s">
        <v>119</v>
      </c>
      <c r="I8" s="90" t="s">
        <v>120</v>
      </c>
      <c r="J8" s="188">
        <v>65000</v>
      </c>
      <c r="K8" s="81">
        <v>1</v>
      </c>
      <c r="L8" s="81">
        <v>0</v>
      </c>
      <c r="M8" s="81">
        <v>6</v>
      </c>
      <c r="N8" s="91">
        <v>1</v>
      </c>
      <c r="O8" s="92">
        <v>0</v>
      </c>
      <c r="P8" s="93">
        <f>N8+O8</f>
        <v>1</v>
      </c>
      <c r="Q8" s="82">
        <f>IFERROR(P8/M8,"-")</f>
        <v>0.16666666666667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942.02898550725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143500</v>
      </c>
      <c r="AB8" s="85">
        <f>SUM(X8:X9)/SUM(J8:J9)</f>
        <v>3.2076923076923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1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121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274</v>
      </c>
      <c r="L9" s="81">
        <v>208</v>
      </c>
      <c r="M9" s="81">
        <v>159</v>
      </c>
      <c r="N9" s="91">
        <v>67</v>
      </c>
      <c r="O9" s="92">
        <v>1</v>
      </c>
      <c r="P9" s="93">
        <f>N9+O9</f>
        <v>68</v>
      </c>
      <c r="Q9" s="82">
        <f>IFERROR(P9/M9,"-")</f>
        <v>0.42767295597484</v>
      </c>
      <c r="R9" s="81">
        <v>14</v>
      </c>
      <c r="S9" s="81">
        <v>13</v>
      </c>
      <c r="T9" s="82">
        <f>IFERROR(S9/(O9+P9),"-")</f>
        <v>0.18840579710145</v>
      </c>
      <c r="U9" s="182"/>
      <c r="V9" s="84">
        <v>7</v>
      </c>
      <c r="W9" s="82">
        <f>IF(P9=0,"-",V9/P9)</f>
        <v>0.10294117647059</v>
      </c>
      <c r="X9" s="186">
        <v>208500</v>
      </c>
      <c r="Y9" s="187">
        <f>IFERROR(X9/P9,"-")</f>
        <v>3066.1764705882</v>
      </c>
      <c r="Z9" s="187">
        <f>IFERROR(X9/V9,"-")</f>
        <v>29785.714285714</v>
      </c>
      <c r="AA9" s="188"/>
      <c r="AB9" s="85"/>
      <c r="AC9" s="79"/>
      <c r="AD9" s="94">
        <v>9</v>
      </c>
      <c r="AE9" s="95">
        <f>IF(P9=0,"",IF(AD9=0,"",(AD9/P9)))</f>
        <v>0.13235294117647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12</v>
      </c>
      <c r="AN9" s="101">
        <f>IF(P9=0,"",IF(AM9=0,"",(AM9/P9)))</f>
        <v>0.17647058823529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10</v>
      </c>
      <c r="AW9" s="107">
        <f>IF(P9=0,"",IF(AV9=0,"",(AV9/P9)))</f>
        <v>0.14705882352941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18</v>
      </c>
      <c r="BF9" s="113">
        <f>IF(P9=0,"",IF(BE9=0,"",(BE9/P9)))</f>
        <v>0.26470588235294</v>
      </c>
      <c r="BG9" s="112">
        <v>5</v>
      </c>
      <c r="BH9" s="114">
        <f>IFERROR(BG9/BE9,"-")</f>
        <v>0.27777777777778</v>
      </c>
      <c r="BI9" s="115">
        <v>105500</v>
      </c>
      <c r="BJ9" s="116">
        <f>IFERROR(BI9/BE9,"-")</f>
        <v>5861.1111111111</v>
      </c>
      <c r="BK9" s="117">
        <v>2</v>
      </c>
      <c r="BL9" s="117"/>
      <c r="BM9" s="117">
        <v>3</v>
      </c>
      <c r="BN9" s="119">
        <v>15</v>
      </c>
      <c r="BO9" s="120">
        <f>IF(P9=0,"",IF(BN9=0,"",(BN9/P9)))</f>
        <v>0.22058823529412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0.029411764705882</v>
      </c>
      <c r="BY9" s="128">
        <v>2</v>
      </c>
      <c r="BZ9" s="129">
        <f>IFERROR(BY9/BW9,"-")</f>
        <v>1</v>
      </c>
      <c r="CA9" s="130">
        <v>103000</v>
      </c>
      <c r="CB9" s="131">
        <f>IFERROR(CA9/BW9,"-")</f>
        <v>51500</v>
      </c>
      <c r="CC9" s="132"/>
      <c r="CD9" s="132"/>
      <c r="CE9" s="132">
        <v>2</v>
      </c>
      <c r="CF9" s="133">
        <v>2</v>
      </c>
      <c r="CG9" s="134">
        <f>IF(P9=0,"",IF(CF9=0,"",(CF9/P9)))</f>
        <v>0.029411764705882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7</v>
      </c>
      <c r="CP9" s="141">
        <v>208500</v>
      </c>
      <c r="CQ9" s="141">
        <v>65000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12.226024</v>
      </c>
      <c r="B12" s="39"/>
      <c r="C12" s="39"/>
      <c r="D12" s="39"/>
      <c r="E12" s="39"/>
      <c r="F12" s="39"/>
      <c r="G12" s="40" t="s">
        <v>122</v>
      </c>
      <c r="H12" s="40"/>
      <c r="I12" s="40"/>
      <c r="J12" s="190">
        <f>SUM(J6:J11)</f>
        <v>250000</v>
      </c>
      <c r="K12" s="41">
        <f>SUM(K6:K11)</f>
        <v>871</v>
      </c>
      <c r="L12" s="41">
        <f>SUM(L6:L11)</f>
        <v>563</v>
      </c>
      <c r="M12" s="41">
        <f>SUM(M6:M11)</f>
        <v>662</v>
      </c>
      <c r="N12" s="41">
        <f>SUM(N6:N11)</f>
        <v>208</v>
      </c>
      <c r="O12" s="41">
        <f>SUM(O6:O11)</f>
        <v>6</v>
      </c>
      <c r="P12" s="41">
        <f>SUM(P6:P11)</f>
        <v>214</v>
      </c>
      <c r="Q12" s="42">
        <f>IFERROR(P12/M12,"-")</f>
        <v>0.32326283987915</v>
      </c>
      <c r="R12" s="78">
        <f>SUM(R6:R11)</f>
        <v>28</v>
      </c>
      <c r="S12" s="78">
        <f>SUM(S6:S11)</f>
        <v>37</v>
      </c>
      <c r="T12" s="42">
        <f>IFERROR(R12/P12,"-")</f>
        <v>0.13084112149533</v>
      </c>
      <c r="U12" s="184">
        <f>IFERROR(J12/P12,"-")</f>
        <v>1168.2242990654</v>
      </c>
      <c r="V12" s="44">
        <f>SUM(V6:V11)</f>
        <v>18</v>
      </c>
      <c r="W12" s="42">
        <f>IFERROR(V12/P12,"-")</f>
        <v>0.08411214953271</v>
      </c>
      <c r="X12" s="190">
        <f>SUM(X6:X11)</f>
        <v>3056506</v>
      </c>
      <c r="Y12" s="190">
        <f>IFERROR(X12/P12,"-")</f>
        <v>14282.738317757</v>
      </c>
      <c r="Z12" s="190">
        <f>IFERROR(X12/V12,"-")</f>
        <v>169805.88888889</v>
      </c>
      <c r="AA12" s="190">
        <f>X12-J12</f>
        <v>2806506</v>
      </c>
      <c r="AB12" s="47">
        <f>X12/J12</f>
        <v>12.226024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