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<sst xmlns="http://schemas.openxmlformats.org/spreadsheetml/2006/main" uniqueCount="177">
  <si>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</si>
  <si>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</si>
  <si>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</si>
  <si>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</si>
  <si>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</si>
  <si>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</si>
  <si>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</si>
  <si>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</si>
  <si>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</si>
  <si>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</si>
  <si>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</si>
  <si>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</si>
  <si>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</si>
  <si>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</si>
  <si>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</si>
  <si>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</si>
  <si>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</si>
  <si>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</si>
  <si>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</si>
  <si>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</si>
  <si>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</si>
  <si>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</si>
  <si>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</si>
  <si>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</si>
  <si>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</si>
  <si>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</si>
  <si>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</si>
  <si>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</si>
  <si>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</si>
  <si>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</si>
  <si>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</si>
  <si>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</si>
  <si>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</si>
  <si>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</si>
  <si>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</si>
  <si>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</si>
  <si>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</si>
  <si>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</si>
  <si>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</si>
  <si>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</si>
  <si>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</si>
  <si>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</si>
  <si>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</si>
  <si>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</si>
  <si>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</si>
  <si>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</si>
  <si>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</si>
  <si>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</si>
  <si>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</si>
  <si>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</si>
  <si>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</si>
  <si>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</si>
  <si>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</si>
  <si>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</si>
  <si>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</si>
  <si>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</si>
  <si>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</si>
  <si>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</si>
  <si>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</si>
  <si>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</si>
  <si>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</si>
  <si>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ad460</t>
  </si>
  <si>
    <t>いろいろ</t>
  </si>
  <si>
    <t>企画枠一条さんメイン</t>
  </si>
  <si>
    <t>lp01</t>
  </si>
  <si>
    <t>劇画カタログ企画</t>
  </si>
  <si>
    <t>企画枠</t>
  </si>
  <si>
    <t>6月（＆5月）</t>
  </si>
  <si>
    <t>ad461</t>
  </si>
  <si>
    <t>空電</t>
  </si>
  <si>
    <t>ad470</t>
  </si>
  <si>
    <t>企画枠4コマ漫画</t>
  </si>
  <si>
    <t>熟女系媒体編集企画枠</t>
  </si>
  <si>
    <t>6月（＆7月）</t>
  </si>
  <si>
    <t>ad462</t>
  </si>
  <si>
    <t>コアマガジン</t>
  </si>
  <si>
    <t>5P元祖</t>
  </si>
  <si>
    <t>実話BUNKA超タブー</t>
  </si>
  <si>
    <t>1C5P</t>
  </si>
  <si>
    <t>6月01日(土)</t>
  </si>
  <si>
    <t>ad463</t>
  </si>
  <si>
    <t>ad464</t>
  </si>
  <si>
    <t>大洋図書</t>
  </si>
  <si>
    <t>昭和の不思議101</t>
  </si>
  <si>
    <t>6月03日(月)</t>
  </si>
  <si>
    <t>ad465</t>
  </si>
  <si>
    <t>ad466</t>
  </si>
  <si>
    <t>2P_対談風原稿_ヘスティア</t>
  </si>
  <si>
    <t>実話ナックルズ ウルトラ</t>
  </si>
  <si>
    <t>1C2P</t>
  </si>
  <si>
    <t>6月13日(木)</t>
  </si>
  <si>
    <t>ad467</t>
  </si>
  <si>
    <t>ad471</t>
  </si>
  <si>
    <t>実話BUNKAタブー</t>
  </si>
  <si>
    <t>6月15日(土)</t>
  </si>
  <si>
    <t>ad472</t>
  </si>
  <si>
    <t>ad473</t>
  </si>
  <si>
    <t>日本文芸社</t>
  </si>
  <si>
    <t>2Pスポーツ新聞_v02_ヘスティア(下着)水城奈緒さん</t>
  </si>
  <si>
    <t>ナックルズ極ベスト</t>
  </si>
  <si>
    <t>4C2P</t>
  </si>
  <si>
    <t>6月21日(金)</t>
  </si>
  <si>
    <t>ad474</t>
  </si>
  <si>
    <t>ad475</t>
  </si>
  <si>
    <t>1P記事_求む！中高年男性版_ヘスティア</t>
  </si>
  <si>
    <t>That’s DAN</t>
  </si>
  <si>
    <t>4C1P</t>
  </si>
  <si>
    <t>6月22日(土)</t>
  </si>
  <si>
    <t>ad476</t>
  </si>
  <si>
    <t>ad477</t>
  </si>
  <si>
    <t>海王社</t>
  </si>
  <si>
    <t>臨時増刊ラヴァーズ</t>
  </si>
  <si>
    <t>6月24日(月)</t>
  </si>
  <si>
    <t>ad478</t>
  </si>
  <si>
    <t>ad479</t>
  </si>
  <si>
    <t>EXよるピカ</t>
  </si>
  <si>
    <t>6月26日(水)</t>
  </si>
  <si>
    <t>ad480</t>
  </si>
  <si>
    <t>ad481</t>
  </si>
  <si>
    <t>2Pスポーツ新聞_v01_ヘスティア(一条さん)</t>
  </si>
  <si>
    <t>劇画ラヴァーズ</t>
  </si>
  <si>
    <t>6月27日(木)</t>
  </si>
  <si>
    <t>ad482</t>
  </si>
  <si>
    <t>雑誌 TOTAL</t>
  </si>
  <si>
    <t>●DVD 広告</t>
  </si>
  <si>
    <t>pa455</t>
  </si>
  <si>
    <t>一水社</t>
  </si>
  <si>
    <t>DVD4コマ-ヘスティア</t>
  </si>
  <si>
    <t>実録最新しろうと美人妻地下DVD270分GOLD</t>
  </si>
  <si>
    <t>DVD袋表4C</t>
  </si>
  <si>
    <t>pa456</t>
  </si>
  <si>
    <t>pa457</t>
  </si>
  <si>
    <t>三和出版</t>
  </si>
  <si>
    <t>DVD漫画きよし</t>
  </si>
  <si>
    <t>B5、セブンPB、750円、7万部</t>
  </si>
  <si>
    <t>ママ友たちの裏事情 終章</t>
  </si>
  <si>
    <t>pa458</t>
  </si>
  <si>
    <t>pa459</t>
  </si>
  <si>
    <t>A5、日版PB、650円、7万部</t>
  </si>
  <si>
    <t>キメキメ淫乱合コン 最後の大乱交SP</t>
  </si>
  <si>
    <t>DVD対向4C1P</t>
  </si>
  <si>
    <t>6月06日(木)</t>
  </si>
  <si>
    <t>pa460</t>
  </si>
  <si>
    <t>pa461</t>
  </si>
  <si>
    <t>A5、日版PB、700円、7万部</t>
  </si>
  <si>
    <t>エロすぎるオンナ これで見納め永久保存版</t>
  </si>
  <si>
    <t>pa462</t>
  </si>
  <si>
    <t>pa463</t>
  </si>
  <si>
    <t>ぶんか社</t>
  </si>
  <si>
    <t>EXCITING MAX!SPECIAL</t>
  </si>
  <si>
    <t>DVD袋裏1C+コンテンツ枠</t>
  </si>
  <si>
    <t>6月11日(火)</t>
  </si>
  <si>
    <t>pa464</t>
  </si>
  <si>
    <t>pa465</t>
  </si>
  <si>
    <t>A4、CVS、840円、7万部</t>
  </si>
  <si>
    <t>限界ギリギリ羞恥スペシャル</t>
  </si>
  <si>
    <t>pa466</t>
  </si>
  <si>
    <t>pa471</t>
  </si>
  <si>
    <t>オレンジパック!しろうと美人妻地下DVD9時間 抱き締めてください</t>
  </si>
  <si>
    <t>6月14日(金)</t>
  </si>
  <si>
    <t>pa472</t>
  </si>
  <si>
    <t>pa473</t>
  </si>
  <si>
    <t>しろうと美人妻地下DVD270分BLACK</t>
  </si>
  <si>
    <t>6月17日(月)</t>
  </si>
  <si>
    <t>pa474</t>
  </si>
  <si>
    <t>pa467</t>
  </si>
  <si>
    <t>噂の検証!!個室マッサージ店の秘密 VIPコース</t>
  </si>
  <si>
    <t>pa468</t>
  </si>
  <si>
    <t>pa469</t>
  </si>
  <si>
    <t>A4、日版PB、750円、7万部</t>
  </si>
  <si>
    <t>最後のエロ本</t>
  </si>
  <si>
    <t>pa470</t>
  </si>
  <si>
    <t>pa475</t>
  </si>
  <si>
    <t>インフォメディア</t>
  </si>
  <si>
    <t>プレミア熟女</t>
  </si>
  <si>
    <t>pa476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</si>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</sst>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21</v>
      </c>
      <c r="D6" s="195">
        <v>620000</v>
      </c>
      <c r="E6" s="81">
        <v>953</v>
      </c>
      <c r="F6" s="81">
        <v>513</v>
      </c>
      <c r="G6" s="81">
        <v>564</v>
      </c>
      <c r="H6" s="91">
        <v>154</v>
      </c>
      <c r="I6" s="92">
        <v>0</v>
      </c>
      <c r="J6" s="145">
        <f>H6+I6</f>
        <v>154</v>
      </c>
      <c r="K6" s="82">
        <f>IFERROR(J6/G6,"-")</f>
        <v>0.27304964539007</v>
      </c>
      <c r="L6" s="81">
        <v>39</v>
      </c>
      <c r="M6" s="81">
        <v>16</v>
      </c>
      <c r="N6" s="82">
        <f>IFERROR(L6/J6,"-")</f>
        <v>0.25324675324675</v>
      </c>
      <c r="O6" s="83">
        <f>IFERROR(D6/J6,"-")</f>
        <v>4025.974025974</v>
      </c>
      <c r="P6" s="84">
        <v>31</v>
      </c>
      <c r="Q6" s="82">
        <f>IFERROR(P6/J6,"-")</f>
        <v>0.2012987012987</v>
      </c>
      <c r="R6" s="200">
        <v>2276000</v>
      </c>
      <c r="S6" s="201">
        <f>IFERROR(R6/J6,"-")</f>
        <v>14779.220779221</v>
      </c>
      <c r="T6" s="201">
        <f>IFERROR(R6/P6,"-")</f>
        <v>73419.35483871</v>
      </c>
      <c r="U6" s="195">
        <f>IFERROR(R6-D6,"-")</f>
        <v>1656000</v>
      </c>
      <c r="V6" s="85">
        <f>R6/D6</f>
        <v>3.6709677419355</v>
      </c>
      <c r="W6" s="79"/>
      <c r="X6" s="144"/>
    </row>
    <row r="7" spans="1:24">
      <c r="A7" s="80"/>
      <c r="B7" s="86" t="s">
        <v>24</v>
      </c>
      <c r="C7" s="86">
        <v>22</v>
      </c>
      <c r="D7" s="195">
        <v>1145000</v>
      </c>
      <c r="E7" s="81">
        <v>2599</v>
      </c>
      <c r="F7" s="81">
        <v>1765</v>
      </c>
      <c r="G7" s="81">
        <v>2244</v>
      </c>
      <c r="H7" s="91">
        <v>684</v>
      </c>
      <c r="I7" s="92">
        <v>25</v>
      </c>
      <c r="J7" s="145">
        <f>H7+I7</f>
        <v>709</v>
      </c>
      <c r="K7" s="82">
        <f>IFERROR(J7/G7,"-")</f>
        <v>0.31595365418895</v>
      </c>
      <c r="L7" s="81">
        <v>55</v>
      </c>
      <c r="M7" s="81">
        <v>140</v>
      </c>
      <c r="N7" s="82">
        <f>IFERROR(L7/J7,"-")</f>
        <v>0.077574047954866</v>
      </c>
      <c r="O7" s="83">
        <f>IFERROR(D7/J7,"-")</f>
        <v>1614.9506346968</v>
      </c>
      <c r="P7" s="84">
        <v>41</v>
      </c>
      <c r="Q7" s="82">
        <f>IFERROR(P7/J7,"-")</f>
        <v>0.057827926657264</v>
      </c>
      <c r="R7" s="200">
        <v>1754000</v>
      </c>
      <c r="S7" s="201">
        <f>IFERROR(R7/J7,"-")</f>
        <v>2473.9069111425</v>
      </c>
      <c r="T7" s="201">
        <f>IFERROR(R7/P7,"-")</f>
        <v>42780.487804878</v>
      </c>
      <c r="U7" s="195">
        <f>IFERROR(R7-D7,"-")</f>
        <v>609000</v>
      </c>
      <c r="V7" s="85">
        <f>R7/D7</f>
        <v>1.5318777292576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1765000</v>
      </c>
      <c r="E10" s="41">
        <f>SUM(E6:E8)</f>
        <v>3552</v>
      </c>
      <c r="F10" s="41">
        <f>SUM(F6:F8)</f>
        <v>2278</v>
      </c>
      <c r="G10" s="41">
        <f>SUM(G6:G8)</f>
        <v>2808</v>
      </c>
      <c r="H10" s="41">
        <f>SUM(H6:H8)</f>
        <v>838</v>
      </c>
      <c r="I10" s="41">
        <f>SUM(I6:I8)</f>
        <v>25</v>
      </c>
      <c r="J10" s="41">
        <f>SUM(J6:J8)</f>
        <v>863</v>
      </c>
      <c r="K10" s="42">
        <f>IFERROR(J10/G10,"-")</f>
        <v>0.30733618233618</v>
      </c>
      <c r="L10" s="78">
        <f>SUM(L6:L8)</f>
        <v>94</v>
      </c>
      <c r="M10" s="78">
        <f>SUM(M6:M8)</f>
        <v>156</v>
      </c>
      <c r="N10" s="42">
        <f>IFERROR(L10/J10,"-")</f>
        <v>0.10892236384705</v>
      </c>
      <c r="O10" s="43">
        <f>IFERROR(D10/J10,"-")</f>
        <v>2045.191193511</v>
      </c>
      <c r="P10" s="44">
        <f>SUM(P6:P8)</f>
        <v>72</v>
      </c>
      <c r="Q10" s="42">
        <f>IFERROR(P10/J10,"-")</f>
        <v>0.08342989571263</v>
      </c>
      <c r="R10" s="45">
        <f>SUM(R6:R8)</f>
        <v>4030000</v>
      </c>
      <c r="S10" s="45">
        <f>IFERROR(R10/J10,"-")</f>
        <v>4669.7566628042</v>
      </c>
      <c r="T10" s="45">
        <f>IFERROR(R10/P10,"-")</f>
        <v>55972.222222222</v>
      </c>
      <c r="U10" s="46">
        <f>SUM(U6:U8)</f>
        <v>2265000</v>
      </c>
      <c r="V10" s="47">
        <f>IFERROR(R10/D10,"-")</f>
        <v>2.2832861189802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23.138461538462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23</v>
      </c>
      <c r="L6" s="81">
        <v>0</v>
      </c>
      <c r="M6" s="81">
        <v>69</v>
      </c>
      <c r="N6" s="91">
        <v>7</v>
      </c>
      <c r="O6" s="92">
        <v>0</v>
      </c>
      <c r="P6" s="93">
        <f>N6+O6</f>
        <v>7</v>
      </c>
      <c r="Q6" s="82">
        <f>IFERROR(P6/M6,"-")</f>
        <v>0.10144927536232</v>
      </c>
      <c r="R6" s="81">
        <v>3</v>
      </c>
      <c r="S6" s="81">
        <v>1</v>
      </c>
      <c r="T6" s="82">
        <f>IFERROR(S6/(O6+P6),"-")</f>
        <v>0.14285714285714</v>
      </c>
      <c r="U6" s="182">
        <f>IFERROR(J6/SUM(P6:P7),"-")</f>
        <v>1511.6279069767</v>
      </c>
      <c r="V6" s="84">
        <v>2</v>
      </c>
      <c r="W6" s="82">
        <f>IF(P6=0,"-",V6/P6)</f>
        <v>0.28571428571429</v>
      </c>
      <c r="X6" s="186">
        <v>20000</v>
      </c>
      <c r="Y6" s="187">
        <f>IFERROR(X6/P6,"-")</f>
        <v>2857.1428571429</v>
      </c>
      <c r="Z6" s="187">
        <f>IFERROR(X6/V6,"-")</f>
        <v>10000</v>
      </c>
      <c r="AA6" s="188">
        <f>SUM(X6:X7)-SUM(J6:J7)</f>
        <v>1439000</v>
      </c>
      <c r="AB6" s="85">
        <f>SUM(X6:X7)/SUM(J6:J7)</f>
        <v>23.138461538462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0.28571428571429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>
        <v>1</v>
      </c>
      <c r="BQ6" s="122">
        <f>IFERROR(BP6/BN6,"-")</f>
        <v>0.5</v>
      </c>
      <c r="BR6" s="123">
        <v>14000</v>
      </c>
      <c r="BS6" s="124">
        <f>IFERROR(BR6/BN6,"-")</f>
        <v>7000</v>
      </c>
      <c r="BT6" s="125"/>
      <c r="BU6" s="125"/>
      <c r="BV6" s="125">
        <v>1</v>
      </c>
      <c r="BW6" s="126">
        <v>1</v>
      </c>
      <c r="BX6" s="127">
        <f>IF(P6=0,"",IF(BW6=0,"",(BW6/P6)))</f>
        <v>0.14285714285714</v>
      </c>
      <c r="BY6" s="128">
        <v>1</v>
      </c>
      <c r="BZ6" s="129">
        <f>IFERROR(BY6/BW6,"-")</f>
        <v>1</v>
      </c>
      <c r="CA6" s="130">
        <v>6000</v>
      </c>
      <c r="CB6" s="131">
        <f>IFERROR(CA6/BW6,"-")</f>
        <v>6000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20000</v>
      </c>
      <c r="CQ6" s="141">
        <v>14000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416</v>
      </c>
      <c r="L7" s="81">
        <v>202</v>
      </c>
      <c r="M7" s="81">
        <v>123</v>
      </c>
      <c r="N7" s="91">
        <v>36</v>
      </c>
      <c r="O7" s="92">
        <v>0</v>
      </c>
      <c r="P7" s="93">
        <f>N7+O7</f>
        <v>36</v>
      </c>
      <c r="Q7" s="82">
        <f>IFERROR(P7/M7,"-")</f>
        <v>0.29268292682927</v>
      </c>
      <c r="R7" s="81">
        <v>10</v>
      </c>
      <c r="S7" s="81">
        <v>4</v>
      </c>
      <c r="T7" s="82">
        <f>IFERROR(S7/(O7+P7),"-")</f>
        <v>0.11111111111111</v>
      </c>
      <c r="U7" s="182"/>
      <c r="V7" s="84">
        <v>3</v>
      </c>
      <c r="W7" s="82">
        <f>IF(P7=0,"-",V7/P7)</f>
        <v>0.083333333333333</v>
      </c>
      <c r="X7" s="186">
        <v>1484000</v>
      </c>
      <c r="Y7" s="187">
        <f>IFERROR(X7/P7,"-")</f>
        <v>41222.222222222</v>
      </c>
      <c r="Z7" s="187">
        <f>IFERROR(X7/V7,"-")</f>
        <v>494666.66666667</v>
      </c>
      <c r="AA7" s="188"/>
      <c r="AB7" s="85"/>
      <c r="AC7" s="79"/>
      <c r="AD7" s="94">
        <v>3</v>
      </c>
      <c r="AE7" s="95">
        <f>IF(P7=0,"",IF(AD7=0,"",(AD7/P7)))</f>
        <v>0.083333333333333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13</v>
      </c>
      <c r="BO7" s="120">
        <f>IF(P7=0,"",IF(BN7=0,"",(BN7/P7)))</f>
        <v>0.36111111111111</v>
      </c>
      <c r="BP7" s="121">
        <v>1</v>
      </c>
      <c r="BQ7" s="122">
        <f>IFERROR(BP7/BN7,"-")</f>
        <v>0.076923076923077</v>
      </c>
      <c r="BR7" s="123">
        <v>11000</v>
      </c>
      <c r="BS7" s="124">
        <f>IFERROR(BR7/BN7,"-")</f>
        <v>846.15384615385</v>
      </c>
      <c r="BT7" s="125"/>
      <c r="BU7" s="125"/>
      <c r="BV7" s="125">
        <v>1</v>
      </c>
      <c r="BW7" s="126">
        <v>6</v>
      </c>
      <c r="BX7" s="127">
        <f>IF(P7=0,"",IF(BW7=0,"",(BW7/P7)))</f>
        <v>0.16666666666667</v>
      </c>
      <c r="BY7" s="128">
        <v>2</v>
      </c>
      <c r="BZ7" s="129">
        <f>IFERROR(BY7/BW7,"-")</f>
        <v>0.33333333333333</v>
      </c>
      <c r="CA7" s="130">
        <v>1473000</v>
      </c>
      <c r="CB7" s="131">
        <f>IFERROR(CA7/BW7,"-")</f>
        <v>245500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1484000</v>
      </c>
      <c r="CQ7" s="141">
        <v>1455000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0.3</v>
      </c>
      <c r="B8" s="203" t="s">
        <v>70</v>
      </c>
      <c r="C8" s="203" t="s">
        <v>62</v>
      </c>
      <c r="D8" s="203" t="s">
        <v>71</v>
      </c>
      <c r="E8" s="203"/>
      <c r="F8" s="203" t="s">
        <v>69</v>
      </c>
      <c r="G8" s="203" t="s">
        <v>72</v>
      </c>
      <c r="H8" s="90" t="s">
        <v>66</v>
      </c>
      <c r="I8" s="90" t="s">
        <v>73</v>
      </c>
      <c r="J8" s="188">
        <v>70000</v>
      </c>
      <c r="K8" s="81">
        <v>96</v>
      </c>
      <c r="L8" s="81">
        <v>72</v>
      </c>
      <c r="M8" s="81">
        <v>54</v>
      </c>
      <c r="N8" s="91">
        <v>21</v>
      </c>
      <c r="O8" s="92">
        <v>0</v>
      </c>
      <c r="P8" s="93">
        <f>N8+O8</f>
        <v>21</v>
      </c>
      <c r="Q8" s="82">
        <f>IFERROR(P8/M8,"-")</f>
        <v>0.38888888888889</v>
      </c>
      <c r="R8" s="81">
        <v>8</v>
      </c>
      <c r="S8" s="81">
        <v>2</v>
      </c>
      <c r="T8" s="82">
        <f>IFERROR(S8/(O8+P8),"-")</f>
        <v>0.095238095238095</v>
      </c>
      <c r="U8" s="182">
        <f>IFERROR(J8/SUM(P8:P8),"-")</f>
        <v>3333.3333333333</v>
      </c>
      <c r="V8" s="84">
        <v>4</v>
      </c>
      <c r="W8" s="82">
        <f>IF(P8=0,"-",V8/P8)</f>
        <v>0.19047619047619</v>
      </c>
      <c r="X8" s="186">
        <v>21000</v>
      </c>
      <c r="Y8" s="187">
        <f>IFERROR(X8/P8,"-")</f>
        <v>1000</v>
      </c>
      <c r="Z8" s="187">
        <f>IFERROR(X8/V8,"-")</f>
        <v>5250</v>
      </c>
      <c r="AA8" s="188">
        <f>SUM(X8:X8)-SUM(J8:J8)</f>
        <v>-49000</v>
      </c>
      <c r="AB8" s="85">
        <f>SUM(X8:X8)/SUM(J8:J8)</f>
        <v>0.3</v>
      </c>
      <c r="AC8" s="79"/>
      <c r="AD8" s="94">
        <v>1</v>
      </c>
      <c r="AE8" s="95">
        <f>IF(P8=0,"",IF(AD8=0,"",(AD8/P8)))</f>
        <v>0.047619047619048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0.19047619047619</v>
      </c>
      <c r="AO8" s="100">
        <v>1</v>
      </c>
      <c r="AP8" s="102">
        <f>IFERROR(AP8/AM8,"-")</f>
        <v>0</v>
      </c>
      <c r="AQ8" s="103">
        <v>3000</v>
      </c>
      <c r="AR8" s="104">
        <f>IFERROR(AQ8/AM8,"-")</f>
        <v>750</v>
      </c>
      <c r="AS8" s="105">
        <v>1</v>
      </c>
      <c r="AT8" s="105"/>
      <c r="AU8" s="105"/>
      <c r="AV8" s="106">
        <v>1</v>
      </c>
      <c r="AW8" s="107">
        <f>IF(P8=0,"",IF(AV8=0,"",(AV8/P8)))</f>
        <v>0.047619047619048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0.23809523809524</v>
      </c>
      <c r="BG8" s="112">
        <v>1</v>
      </c>
      <c r="BH8" s="114">
        <f>IFERROR(BG8/BE8,"-")</f>
        <v>0.2</v>
      </c>
      <c r="BI8" s="115">
        <v>3000</v>
      </c>
      <c r="BJ8" s="116">
        <f>IFERROR(BI8/BE8,"-")</f>
        <v>600</v>
      </c>
      <c r="BK8" s="117">
        <v>1</v>
      </c>
      <c r="BL8" s="117"/>
      <c r="BM8" s="117"/>
      <c r="BN8" s="119">
        <v>9</v>
      </c>
      <c r="BO8" s="120">
        <f>IF(P8=0,"",IF(BN8=0,"",(BN8/P8)))</f>
        <v>0.42857142857143</v>
      </c>
      <c r="BP8" s="121">
        <v>1</v>
      </c>
      <c r="BQ8" s="122">
        <f>IFERROR(BP8/BN8,"-")</f>
        <v>0.11111111111111</v>
      </c>
      <c r="BR8" s="123">
        <v>1000</v>
      </c>
      <c r="BS8" s="124">
        <f>IFERROR(BR8/BN8,"-")</f>
        <v>111.11111111111</v>
      </c>
      <c r="BT8" s="125">
        <v>1</v>
      </c>
      <c r="BU8" s="125"/>
      <c r="BV8" s="125"/>
      <c r="BW8" s="126">
        <v>1</v>
      </c>
      <c r="BX8" s="127">
        <f>IF(P8=0,"",IF(BW8=0,"",(BW8/P8)))</f>
        <v>0.047619047619048</v>
      </c>
      <c r="BY8" s="128">
        <v>1</v>
      </c>
      <c r="BZ8" s="129">
        <f>IFERROR(BY8/BW8,"-")</f>
        <v>1</v>
      </c>
      <c r="CA8" s="130">
        <v>14000</v>
      </c>
      <c r="CB8" s="131">
        <f>IFERROR(CA8/BW8,"-")</f>
        <v>14000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21000</v>
      </c>
      <c r="CQ8" s="141">
        <v>14000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1.0923076923077</v>
      </c>
      <c r="B9" s="203" t="s">
        <v>74</v>
      </c>
      <c r="C9" s="203" t="s">
        <v>75</v>
      </c>
      <c r="D9" s="203" t="s">
        <v>76</v>
      </c>
      <c r="E9" s="203"/>
      <c r="F9" s="203" t="s">
        <v>64</v>
      </c>
      <c r="G9" s="203" t="s">
        <v>77</v>
      </c>
      <c r="H9" s="90" t="s">
        <v>78</v>
      </c>
      <c r="I9" s="204" t="s">
        <v>79</v>
      </c>
      <c r="J9" s="188">
        <v>65000</v>
      </c>
      <c r="K9" s="81">
        <v>11</v>
      </c>
      <c r="L9" s="81">
        <v>0</v>
      </c>
      <c r="M9" s="81">
        <v>21</v>
      </c>
      <c r="N9" s="91">
        <v>4</v>
      </c>
      <c r="O9" s="92">
        <v>0</v>
      </c>
      <c r="P9" s="93">
        <f>N9+O9</f>
        <v>4</v>
      </c>
      <c r="Q9" s="82">
        <f>IFERROR(P9/M9,"-")</f>
        <v>0.19047619047619</v>
      </c>
      <c r="R9" s="81">
        <v>0</v>
      </c>
      <c r="S9" s="81">
        <v>1</v>
      </c>
      <c r="T9" s="82">
        <f>IFERROR(S9/(O9+P9),"-")</f>
        <v>0.25</v>
      </c>
      <c r="U9" s="182">
        <f>IFERROR(J9/SUM(P9:P10),"-")</f>
        <v>6500</v>
      </c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>
        <f>SUM(X9:X10)-SUM(J9:J10)</f>
        <v>6000</v>
      </c>
      <c r="AB9" s="85">
        <f>SUM(X9:X10)/SUM(J9:J10)</f>
        <v>1.0923076923077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/>
      <c r="D10" s="203"/>
      <c r="E10" s="203"/>
      <c r="F10" s="203" t="s">
        <v>69</v>
      </c>
      <c r="G10" s="203"/>
      <c r="H10" s="90"/>
      <c r="I10" s="90"/>
      <c r="J10" s="188"/>
      <c r="K10" s="81">
        <v>48</v>
      </c>
      <c r="L10" s="81">
        <v>35</v>
      </c>
      <c r="M10" s="81">
        <v>16</v>
      </c>
      <c r="N10" s="91">
        <v>6</v>
      </c>
      <c r="O10" s="92">
        <v>0</v>
      </c>
      <c r="P10" s="93">
        <f>N10+O10</f>
        <v>6</v>
      </c>
      <c r="Q10" s="82">
        <f>IFERROR(P10/M10,"-")</f>
        <v>0.375</v>
      </c>
      <c r="R10" s="81">
        <v>1</v>
      </c>
      <c r="S10" s="81">
        <v>0</v>
      </c>
      <c r="T10" s="82">
        <f>IFERROR(S10/(O10+P10),"-")</f>
        <v>0</v>
      </c>
      <c r="U10" s="182"/>
      <c r="V10" s="84">
        <v>3</v>
      </c>
      <c r="W10" s="82">
        <f>IF(P10=0,"-",V10/P10)</f>
        <v>0.5</v>
      </c>
      <c r="X10" s="186">
        <v>71000</v>
      </c>
      <c r="Y10" s="187">
        <f>IFERROR(X10/P10,"-")</f>
        <v>11833.333333333</v>
      </c>
      <c r="Z10" s="187">
        <f>IFERROR(X10/V10,"-")</f>
        <v>23666.666666667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0.16666666666667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0.16666666666667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3</v>
      </c>
      <c r="BO10" s="120">
        <f>IF(P10=0,"",IF(BN10=0,"",(BN10/P10)))</f>
        <v>0.5</v>
      </c>
      <c r="BP10" s="121">
        <v>2</v>
      </c>
      <c r="BQ10" s="122">
        <f>IFERROR(BP10/BN10,"-")</f>
        <v>0.66666666666667</v>
      </c>
      <c r="BR10" s="123">
        <v>66000</v>
      </c>
      <c r="BS10" s="124">
        <f>IFERROR(BR10/BN10,"-")</f>
        <v>22000</v>
      </c>
      <c r="BT10" s="125"/>
      <c r="BU10" s="125"/>
      <c r="BV10" s="125">
        <v>2</v>
      </c>
      <c r="BW10" s="126">
        <v>1</v>
      </c>
      <c r="BX10" s="127">
        <f>IF(P10=0,"",IF(BW10=0,"",(BW10/P10)))</f>
        <v>0.16666666666667</v>
      </c>
      <c r="BY10" s="128">
        <v>1</v>
      </c>
      <c r="BZ10" s="129">
        <f>IFERROR(BY10/BW10,"-")</f>
        <v>1</v>
      </c>
      <c r="CA10" s="130">
        <v>5000</v>
      </c>
      <c r="CB10" s="131">
        <f>IFERROR(CA10/BW10,"-")</f>
        <v>5000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71000</v>
      </c>
      <c r="CQ10" s="141">
        <v>53000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</v>
      </c>
      <c r="B11" s="203" t="s">
        <v>81</v>
      </c>
      <c r="C11" s="203" t="s">
        <v>82</v>
      </c>
      <c r="D11" s="203" t="s">
        <v>76</v>
      </c>
      <c r="E11" s="203"/>
      <c r="F11" s="203" t="s">
        <v>64</v>
      </c>
      <c r="G11" s="203" t="s">
        <v>83</v>
      </c>
      <c r="H11" s="90" t="s">
        <v>78</v>
      </c>
      <c r="I11" s="90" t="s">
        <v>84</v>
      </c>
      <c r="J11" s="188">
        <v>75000</v>
      </c>
      <c r="K11" s="81">
        <v>1</v>
      </c>
      <c r="L11" s="81">
        <v>0</v>
      </c>
      <c r="M11" s="81">
        <v>6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>
        <f>IFERROR(J11/SUM(P11:P12),"-")</f>
        <v>37500</v>
      </c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>
        <f>SUM(X11:X12)-SUM(J11:J12)</f>
        <v>-75000</v>
      </c>
      <c r="AB11" s="85">
        <f>SUM(X11:X12)/SUM(J11:J12)</f>
        <v>0</v>
      </c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85</v>
      </c>
      <c r="C12" s="203"/>
      <c r="D12" s="203"/>
      <c r="E12" s="203"/>
      <c r="F12" s="203" t="s">
        <v>69</v>
      </c>
      <c r="G12" s="203"/>
      <c r="H12" s="90"/>
      <c r="I12" s="90"/>
      <c r="J12" s="188"/>
      <c r="K12" s="81">
        <v>20</v>
      </c>
      <c r="L12" s="81">
        <v>13</v>
      </c>
      <c r="M12" s="81">
        <v>5</v>
      </c>
      <c r="N12" s="91">
        <v>2</v>
      </c>
      <c r="O12" s="92">
        <v>0</v>
      </c>
      <c r="P12" s="93">
        <f>N12+O12</f>
        <v>2</v>
      </c>
      <c r="Q12" s="82">
        <f>IFERROR(P12/M12,"-")</f>
        <v>0.4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0.42222222222222</v>
      </c>
      <c r="B13" s="203" t="s">
        <v>86</v>
      </c>
      <c r="C13" s="203" t="s">
        <v>82</v>
      </c>
      <c r="D13" s="203" t="s">
        <v>87</v>
      </c>
      <c r="E13" s="203"/>
      <c r="F13" s="203" t="s">
        <v>64</v>
      </c>
      <c r="G13" s="203" t="s">
        <v>88</v>
      </c>
      <c r="H13" s="90" t="s">
        <v>89</v>
      </c>
      <c r="I13" s="90" t="s">
        <v>90</v>
      </c>
      <c r="J13" s="188">
        <v>45000</v>
      </c>
      <c r="K13" s="81">
        <v>4</v>
      </c>
      <c r="L13" s="81">
        <v>0</v>
      </c>
      <c r="M13" s="81">
        <v>20</v>
      </c>
      <c r="N13" s="91">
        <v>2</v>
      </c>
      <c r="O13" s="92">
        <v>0</v>
      </c>
      <c r="P13" s="93">
        <f>N13+O13</f>
        <v>2</v>
      </c>
      <c r="Q13" s="82">
        <f>IFERROR(P13/M13,"-")</f>
        <v>0.1</v>
      </c>
      <c r="R13" s="81">
        <v>0</v>
      </c>
      <c r="S13" s="81">
        <v>0</v>
      </c>
      <c r="T13" s="82">
        <f>IFERROR(S13/(O13+P13),"-")</f>
        <v>0</v>
      </c>
      <c r="U13" s="182">
        <f>IFERROR(J13/SUM(P13:P14),"-")</f>
        <v>5000</v>
      </c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>
        <f>SUM(X13:X14)-SUM(J13:J14)</f>
        <v>-26000</v>
      </c>
      <c r="AB13" s="85">
        <f>SUM(X13:X14)/SUM(J13:J14)</f>
        <v>0.42222222222222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91</v>
      </c>
      <c r="C14" s="203"/>
      <c r="D14" s="203"/>
      <c r="E14" s="203"/>
      <c r="F14" s="203" t="s">
        <v>69</v>
      </c>
      <c r="G14" s="203"/>
      <c r="H14" s="90"/>
      <c r="I14" s="90"/>
      <c r="J14" s="188"/>
      <c r="K14" s="81">
        <v>27</v>
      </c>
      <c r="L14" s="81">
        <v>20</v>
      </c>
      <c r="M14" s="81">
        <v>13</v>
      </c>
      <c r="N14" s="91">
        <v>7</v>
      </c>
      <c r="O14" s="92">
        <v>0</v>
      </c>
      <c r="P14" s="93">
        <f>N14+O14</f>
        <v>7</v>
      </c>
      <c r="Q14" s="82">
        <f>IFERROR(P14/M14,"-")</f>
        <v>0.53846153846154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2</v>
      </c>
      <c r="W14" s="82">
        <f>IF(P14=0,"-",V14/P14)</f>
        <v>0.28571428571429</v>
      </c>
      <c r="X14" s="186">
        <v>19000</v>
      </c>
      <c r="Y14" s="187">
        <f>IFERROR(X14/P14,"-")</f>
        <v>2714.2857142857</v>
      </c>
      <c r="Z14" s="187">
        <f>IFERROR(X14/V14,"-")</f>
        <v>9500</v>
      </c>
      <c r="AA14" s="188"/>
      <c r="AB14" s="85"/>
      <c r="AC14" s="79"/>
      <c r="AD14" s="94">
        <v>1</v>
      </c>
      <c r="AE14" s="95">
        <f>IF(P14=0,"",IF(AD14=0,"",(AD14/P14)))</f>
        <v>0.14285714285714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0.14285714285714</v>
      </c>
      <c r="AX14" s="106">
        <v>1</v>
      </c>
      <c r="AY14" s="108">
        <f>IFERROR(AX14/AV14,"-")</f>
        <v>1</v>
      </c>
      <c r="AZ14" s="109">
        <v>3000</v>
      </c>
      <c r="BA14" s="110">
        <f>IFERROR(AZ14/AV14,"-")</f>
        <v>3000</v>
      </c>
      <c r="BB14" s="111">
        <v>1</v>
      </c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0.57142857142857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0.14285714285714</v>
      </c>
      <c r="BY14" s="128">
        <v>1</v>
      </c>
      <c r="BZ14" s="129">
        <f>IFERROR(BY14/BW14,"-")</f>
        <v>1</v>
      </c>
      <c r="CA14" s="130">
        <v>16000</v>
      </c>
      <c r="CB14" s="131">
        <f>IFERROR(CA14/BW14,"-")</f>
        <v>16000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19000</v>
      </c>
      <c r="CQ14" s="141">
        <v>16000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4.1076923076923</v>
      </c>
      <c r="B15" s="203" t="s">
        <v>92</v>
      </c>
      <c r="C15" s="203" t="s">
        <v>75</v>
      </c>
      <c r="D15" s="203" t="s">
        <v>76</v>
      </c>
      <c r="E15" s="203"/>
      <c r="F15" s="203" t="s">
        <v>64</v>
      </c>
      <c r="G15" s="203" t="s">
        <v>93</v>
      </c>
      <c r="H15" s="90" t="s">
        <v>78</v>
      </c>
      <c r="I15" s="204" t="s">
        <v>94</v>
      </c>
      <c r="J15" s="188">
        <v>65000</v>
      </c>
      <c r="K15" s="81">
        <v>4</v>
      </c>
      <c r="L15" s="81">
        <v>0</v>
      </c>
      <c r="M15" s="81">
        <v>8</v>
      </c>
      <c r="N15" s="91">
        <v>2</v>
      </c>
      <c r="O15" s="92">
        <v>0</v>
      </c>
      <c r="P15" s="93">
        <f>N15+O15</f>
        <v>2</v>
      </c>
      <c r="Q15" s="82">
        <f>IFERROR(P15/M15,"-")</f>
        <v>0.25</v>
      </c>
      <c r="R15" s="81">
        <v>0</v>
      </c>
      <c r="S15" s="81">
        <v>1</v>
      </c>
      <c r="T15" s="82">
        <f>IFERROR(S15/(O15+P15),"-")</f>
        <v>0.5</v>
      </c>
      <c r="U15" s="182">
        <f>IFERROR(J15/SUM(P15:P16),"-")</f>
        <v>8125</v>
      </c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>
        <f>SUM(X15:X16)-SUM(J15:J16)</f>
        <v>202000</v>
      </c>
      <c r="AB15" s="85">
        <f>SUM(X15:X16)/SUM(J15:J16)</f>
        <v>4.1076923076923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/>
      <c r="E16" s="203"/>
      <c r="F16" s="203" t="s">
        <v>69</v>
      </c>
      <c r="G16" s="203"/>
      <c r="H16" s="90"/>
      <c r="I16" s="90"/>
      <c r="J16" s="188"/>
      <c r="K16" s="81">
        <v>37</v>
      </c>
      <c r="L16" s="81">
        <v>29</v>
      </c>
      <c r="M16" s="81">
        <v>20</v>
      </c>
      <c r="N16" s="91">
        <v>6</v>
      </c>
      <c r="O16" s="92">
        <v>0</v>
      </c>
      <c r="P16" s="93">
        <f>N16+O16</f>
        <v>6</v>
      </c>
      <c r="Q16" s="82">
        <f>IFERROR(P16/M16,"-")</f>
        <v>0.3</v>
      </c>
      <c r="R16" s="81">
        <v>1</v>
      </c>
      <c r="S16" s="81">
        <v>2</v>
      </c>
      <c r="T16" s="82">
        <f>IFERROR(S16/(O16+P16),"-")</f>
        <v>0.33333333333333</v>
      </c>
      <c r="U16" s="182"/>
      <c r="V16" s="84">
        <v>2</v>
      </c>
      <c r="W16" s="82">
        <f>IF(P16=0,"-",V16/P16)</f>
        <v>0.33333333333333</v>
      </c>
      <c r="X16" s="186">
        <v>267000</v>
      </c>
      <c r="Y16" s="187">
        <f>IFERROR(X16/P16,"-")</f>
        <v>44500</v>
      </c>
      <c r="Z16" s="187">
        <f>IFERROR(X16/V16,"-")</f>
        <v>133500</v>
      </c>
      <c r="AA16" s="188"/>
      <c r="AB16" s="85"/>
      <c r="AC16" s="79"/>
      <c r="AD16" s="94">
        <v>1</v>
      </c>
      <c r="AE16" s="95">
        <f>IF(P16=0,"",IF(AD16=0,"",(AD16/P16)))</f>
        <v>0.16666666666667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1</v>
      </c>
      <c r="AN16" s="101">
        <f>IF(P16=0,"",IF(AM16=0,"",(AM16/P16)))</f>
        <v>0.16666666666667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0.16666666666667</v>
      </c>
      <c r="BG16" s="112">
        <v>1</v>
      </c>
      <c r="BH16" s="114">
        <f>IFERROR(BG16/BE16,"-")</f>
        <v>1</v>
      </c>
      <c r="BI16" s="115">
        <v>266000</v>
      </c>
      <c r="BJ16" s="116">
        <f>IFERROR(BI16/BE16,"-")</f>
        <v>266000</v>
      </c>
      <c r="BK16" s="117"/>
      <c r="BL16" s="117"/>
      <c r="BM16" s="117">
        <v>1</v>
      </c>
      <c r="BN16" s="119">
        <v>2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0.16666666666667</v>
      </c>
      <c r="BY16" s="128">
        <v>1</v>
      </c>
      <c r="BZ16" s="129">
        <f>IFERROR(BY16/BW16,"-")</f>
        <v>1</v>
      </c>
      <c r="CA16" s="130">
        <v>1000</v>
      </c>
      <c r="CB16" s="131">
        <f>IFERROR(CA16/BW16,"-")</f>
        <v>1000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267000</v>
      </c>
      <c r="CQ16" s="141">
        <v>266000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0.13846153846154</v>
      </c>
      <c r="B17" s="203" t="s">
        <v>96</v>
      </c>
      <c r="C17" s="203" t="s">
        <v>97</v>
      </c>
      <c r="D17" s="203" t="s">
        <v>98</v>
      </c>
      <c r="E17" s="203"/>
      <c r="F17" s="203" t="s">
        <v>64</v>
      </c>
      <c r="G17" s="203" t="s">
        <v>99</v>
      </c>
      <c r="H17" s="90" t="s">
        <v>100</v>
      </c>
      <c r="I17" s="90" t="s">
        <v>101</v>
      </c>
      <c r="J17" s="188">
        <v>65000</v>
      </c>
      <c r="K17" s="81">
        <v>6</v>
      </c>
      <c r="L17" s="81">
        <v>0</v>
      </c>
      <c r="M17" s="81">
        <v>11</v>
      </c>
      <c r="N17" s="91">
        <v>2</v>
      </c>
      <c r="O17" s="92">
        <v>0</v>
      </c>
      <c r="P17" s="93">
        <f>N17+O17</f>
        <v>2</v>
      </c>
      <c r="Q17" s="82">
        <f>IFERROR(P17/M17,"-")</f>
        <v>0.18181818181818</v>
      </c>
      <c r="R17" s="81">
        <v>0</v>
      </c>
      <c r="S17" s="81">
        <v>0</v>
      </c>
      <c r="T17" s="82">
        <f>IFERROR(S17/(O17+P17),"-")</f>
        <v>0</v>
      </c>
      <c r="U17" s="182">
        <f>IFERROR(J17/SUM(P17:P18),"-")</f>
        <v>8125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-56000</v>
      </c>
      <c r="AB17" s="85">
        <f>SUM(X17:X18)/SUM(J17:J18)</f>
        <v>0.13846153846154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2</v>
      </c>
      <c r="AW17" s="107">
        <f>IF(P17=0,"",IF(AV17=0,"",(AV17/P17)))</f>
        <v>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102</v>
      </c>
      <c r="C18" s="203"/>
      <c r="D18" s="203"/>
      <c r="E18" s="203"/>
      <c r="F18" s="203" t="s">
        <v>69</v>
      </c>
      <c r="G18" s="203"/>
      <c r="H18" s="90"/>
      <c r="I18" s="90"/>
      <c r="J18" s="188"/>
      <c r="K18" s="81">
        <v>22</v>
      </c>
      <c r="L18" s="81">
        <v>15</v>
      </c>
      <c r="M18" s="81">
        <v>16</v>
      </c>
      <c r="N18" s="91">
        <v>6</v>
      </c>
      <c r="O18" s="92">
        <v>0</v>
      </c>
      <c r="P18" s="93">
        <f>N18+O18</f>
        <v>6</v>
      </c>
      <c r="Q18" s="82">
        <f>IFERROR(P18/M18,"-")</f>
        <v>0.375</v>
      </c>
      <c r="R18" s="81">
        <v>2</v>
      </c>
      <c r="S18" s="81">
        <v>0</v>
      </c>
      <c r="T18" s="82">
        <f>IFERROR(S18/(O18+P18),"-")</f>
        <v>0</v>
      </c>
      <c r="U18" s="182"/>
      <c r="V18" s="84">
        <v>2</v>
      </c>
      <c r="W18" s="82">
        <f>IF(P18=0,"-",V18/P18)</f>
        <v>0.33333333333333</v>
      </c>
      <c r="X18" s="186">
        <v>9000</v>
      </c>
      <c r="Y18" s="187">
        <f>IFERROR(X18/P18,"-")</f>
        <v>1500</v>
      </c>
      <c r="Z18" s="187">
        <f>IFERROR(X18/V18,"-")</f>
        <v>4500</v>
      </c>
      <c r="AA18" s="188"/>
      <c r="AB18" s="85"/>
      <c r="AC18" s="79"/>
      <c r="AD18" s="94">
        <v>1</v>
      </c>
      <c r="AE18" s="95">
        <f>IF(P18=0,"",IF(AD18=0,"",(AD18/P18)))</f>
        <v>0.16666666666667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0.33333333333333</v>
      </c>
      <c r="BG18" s="112">
        <v>1</v>
      </c>
      <c r="BH18" s="114">
        <f>IFERROR(BG18/BE18,"-")</f>
        <v>0.5</v>
      </c>
      <c r="BI18" s="115">
        <v>3000</v>
      </c>
      <c r="BJ18" s="116">
        <f>IFERROR(BI18/BE18,"-")</f>
        <v>1500</v>
      </c>
      <c r="BK18" s="117">
        <v>1</v>
      </c>
      <c r="BL18" s="117"/>
      <c r="BM18" s="117"/>
      <c r="BN18" s="119">
        <v>3</v>
      </c>
      <c r="BO18" s="120">
        <f>IF(P18=0,"",IF(BN18=0,"",(BN18/P18)))</f>
        <v>0.5</v>
      </c>
      <c r="BP18" s="121">
        <v>1</v>
      </c>
      <c r="BQ18" s="122">
        <f>IFERROR(BP18/BN18,"-")</f>
        <v>0.33333333333333</v>
      </c>
      <c r="BR18" s="123">
        <v>6000</v>
      </c>
      <c r="BS18" s="124">
        <f>IFERROR(BR18/BN18,"-")</f>
        <v>2000</v>
      </c>
      <c r="BT18" s="125"/>
      <c r="BU18" s="125">
        <v>1</v>
      </c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9000</v>
      </c>
      <c r="CQ18" s="141">
        <v>6000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0.17777777777778</v>
      </c>
      <c r="B19" s="203" t="s">
        <v>103</v>
      </c>
      <c r="C19" s="203" t="s">
        <v>82</v>
      </c>
      <c r="D19" s="203" t="s">
        <v>104</v>
      </c>
      <c r="E19" s="203"/>
      <c r="F19" s="203" t="s">
        <v>64</v>
      </c>
      <c r="G19" s="203" t="s">
        <v>105</v>
      </c>
      <c r="H19" s="90" t="s">
        <v>106</v>
      </c>
      <c r="I19" s="204" t="s">
        <v>107</v>
      </c>
      <c r="J19" s="188">
        <v>45000</v>
      </c>
      <c r="K19" s="81">
        <v>8</v>
      </c>
      <c r="L19" s="81">
        <v>0</v>
      </c>
      <c r="M19" s="81">
        <v>13</v>
      </c>
      <c r="N19" s="91">
        <v>2</v>
      </c>
      <c r="O19" s="92">
        <v>0</v>
      </c>
      <c r="P19" s="93">
        <f>N19+O19</f>
        <v>2</v>
      </c>
      <c r="Q19" s="82">
        <f>IFERROR(P19/M19,"-")</f>
        <v>0.15384615384615</v>
      </c>
      <c r="R19" s="81">
        <v>1</v>
      </c>
      <c r="S19" s="81">
        <v>1</v>
      </c>
      <c r="T19" s="82">
        <f>IFERROR(S19/(O19+P19),"-")</f>
        <v>0.5</v>
      </c>
      <c r="U19" s="182">
        <f>IFERROR(J19/SUM(P19:P20),"-")</f>
        <v>9000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SUM(X19:X20)-SUM(J19:J20)</f>
        <v>-37000</v>
      </c>
      <c r="AB19" s="85">
        <f>SUM(X19:X20)/SUM(J19:J20)</f>
        <v>0.17777777777778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108</v>
      </c>
      <c r="C20" s="203"/>
      <c r="D20" s="203"/>
      <c r="E20" s="203"/>
      <c r="F20" s="203" t="s">
        <v>69</v>
      </c>
      <c r="G20" s="203"/>
      <c r="H20" s="90"/>
      <c r="I20" s="90"/>
      <c r="J20" s="188"/>
      <c r="K20" s="81">
        <v>13</v>
      </c>
      <c r="L20" s="81">
        <v>10</v>
      </c>
      <c r="M20" s="81">
        <v>4</v>
      </c>
      <c r="N20" s="91">
        <v>3</v>
      </c>
      <c r="O20" s="92">
        <v>0</v>
      </c>
      <c r="P20" s="93">
        <f>N20+O20</f>
        <v>3</v>
      </c>
      <c r="Q20" s="82">
        <f>IFERROR(P20/M20,"-")</f>
        <v>0.75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0.33333333333333</v>
      </c>
      <c r="X20" s="186">
        <v>8000</v>
      </c>
      <c r="Y20" s="187">
        <f>IFERROR(X20/P20,"-")</f>
        <v>2666.6666666667</v>
      </c>
      <c r="Z20" s="187">
        <f>IFERROR(X20/V20,"-")</f>
        <v>8000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0.33333333333333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>
        <v>1</v>
      </c>
      <c r="BZ20" s="129">
        <f>IFERROR(BY20/BW20,"-")</f>
        <v>1</v>
      </c>
      <c r="CA20" s="130">
        <v>8000</v>
      </c>
      <c r="CB20" s="131">
        <f>IFERROR(CA20/BW20,"-")</f>
        <v>8000</v>
      </c>
      <c r="CC20" s="132"/>
      <c r="CD20" s="132">
        <v>1</v>
      </c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8000</v>
      </c>
      <c r="CQ20" s="141">
        <v>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7.875</v>
      </c>
      <c r="B21" s="203" t="s">
        <v>109</v>
      </c>
      <c r="C21" s="203" t="s">
        <v>110</v>
      </c>
      <c r="D21" s="203" t="s">
        <v>87</v>
      </c>
      <c r="E21" s="203"/>
      <c r="F21" s="203" t="s">
        <v>64</v>
      </c>
      <c r="G21" s="203" t="s">
        <v>111</v>
      </c>
      <c r="H21" s="90" t="s">
        <v>89</v>
      </c>
      <c r="I21" s="90" t="s">
        <v>112</v>
      </c>
      <c r="J21" s="188">
        <v>40000</v>
      </c>
      <c r="K21" s="81">
        <v>18</v>
      </c>
      <c r="L21" s="81">
        <v>0</v>
      </c>
      <c r="M21" s="81">
        <v>44</v>
      </c>
      <c r="N21" s="91">
        <v>9</v>
      </c>
      <c r="O21" s="92">
        <v>0</v>
      </c>
      <c r="P21" s="93">
        <f>N21+O21</f>
        <v>9</v>
      </c>
      <c r="Q21" s="82">
        <f>IFERROR(P21/M21,"-")</f>
        <v>0.20454545454545</v>
      </c>
      <c r="R21" s="81">
        <v>3</v>
      </c>
      <c r="S21" s="81">
        <v>1</v>
      </c>
      <c r="T21" s="82">
        <f>IFERROR(S21/(O21+P21),"-")</f>
        <v>0.11111111111111</v>
      </c>
      <c r="U21" s="182">
        <f>IFERROR(J21/SUM(P21:P22),"-")</f>
        <v>1379.3103448276</v>
      </c>
      <c r="V21" s="84">
        <v>2</v>
      </c>
      <c r="W21" s="82">
        <f>IF(P21=0,"-",V21/P21)</f>
        <v>0.22222222222222</v>
      </c>
      <c r="X21" s="186">
        <v>11000</v>
      </c>
      <c r="Y21" s="187">
        <f>IFERROR(X21/P21,"-")</f>
        <v>1222.2222222222</v>
      </c>
      <c r="Z21" s="187">
        <f>IFERROR(X21/V21,"-")</f>
        <v>5500</v>
      </c>
      <c r="AA21" s="188">
        <f>SUM(X21:X22)-SUM(J21:J22)</f>
        <v>275000</v>
      </c>
      <c r="AB21" s="85">
        <f>SUM(X21:X22)/SUM(J21:J22)</f>
        <v>7.875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0.11111111111111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4</v>
      </c>
      <c r="BF21" s="113">
        <f>IF(P21=0,"",IF(BE21=0,"",(BE21/P21)))</f>
        <v>0.44444444444444</v>
      </c>
      <c r="BG21" s="112">
        <v>2</v>
      </c>
      <c r="BH21" s="114">
        <f>IFERROR(BG21/BE21,"-")</f>
        <v>0.5</v>
      </c>
      <c r="BI21" s="115">
        <v>11000</v>
      </c>
      <c r="BJ21" s="116">
        <f>IFERROR(BI21/BE21,"-")</f>
        <v>2750</v>
      </c>
      <c r="BK21" s="117">
        <v>1</v>
      </c>
      <c r="BL21" s="117">
        <v>1</v>
      </c>
      <c r="BM21" s="117"/>
      <c r="BN21" s="119">
        <v>4</v>
      </c>
      <c r="BO21" s="120">
        <f>IF(P21=0,"",IF(BN21=0,"",(BN21/P21)))</f>
        <v>0.44444444444444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11000</v>
      </c>
      <c r="CQ21" s="141">
        <v>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113</v>
      </c>
      <c r="C22" s="203"/>
      <c r="D22" s="203"/>
      <c r="E22" s="203"/>
      <c r="F22" s="203" t="s">
        <v>69</v>
      </c>
      <c r="G22" s="203"/>
      <c r="H22" s="90"/>
      <c r="I22" s="90"/>
      <c r="J22" s="188"/>
      <c r="K22" s="81">
        <v>114</v>
      </c>
      <c r="L22" s="81">
        <v>70</v>
      </c>
      <c r="M22" s="81">
        <v>59</v>
      </c>
      <c r="N22" s="91">
        <v>20</v>
      </c>
      <c r="O22" s="92">
        <v>0</v>
      </c>
      <c r="P22" s="93">
        <f>N22+O22</f>
        <v>20</v>
      </c>
      <c r="Q22" s="82">
        <f>IFERROR(P22/M22,"-")</f>
        <v>0.33898305084746</v>
      </c>
      <c r="R22" s="81">
        <v>5</v>
      </c>
      <c r="S22" s="81">
        <v>0</v>
      </c>
      <c r="T22" s="82">
        <f>IFERROR(S22/(O22+P22),"-")</f>
        <v>0</v>
      </c>
      <c r="U22" s="182"/>
      <c r="V22" s="84">
        <v>5</v>
      </c>
      <c r="W22" s="82">
        <f>IF(P22=0,"-",V22/P22)</f>
        <v>0.25</v>
      </c>
      <c r="X22" s="186">
        <v>304000</v>
      </c>
      <c r="Y22" s="187">
        <f>IFERROR(X22/P22,"-")</f>
        <v>15200</v>
      </c>
      <c r="Z22" s="187">
        <f>IFERROR(X22/V22,"-")</f>
        <v>60800</v>
      </c>
      <c r="AA22" s="188"/>
      <c r="AB22" s="85"/>
      <c r="AC22" s="79"/>
      <c r="AD22" s="94">
        <v>1</v>
      </c>
      <c r="AE22" s="95">
        <f>IF(P22=0,"",IF(AD22=0,"",(AD22/P22)))</f>
        <v>0.05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3</v>
      </c>
      <c r="AW22" s="107">
        <f>IF(P22=0,"",IF(AV22=0,"",(AV22/P22)))</f>
        <v>0.15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5</v>
      </c>
      <c r="BF22" s="113">
        <f>IF(P22=0,"",IF(BE22=0,"",(BE22/P22)))</f>
        <v>0.25</v>
      </c>
      <c r="BG22" s="112">
        <v>2</v>
      </c>
      <c r="BH22" s="114">
        <f>IFERROR(BG22/BE22,"-")</f>
        <v>0.4</v>
      </c>
      <c r="BI22" s="115">
        <v>288000</v>
      </c>
      <c r="BJ22" s="116">
        <f>IFERROR(BI22/BE22,"-")</f>
        <v>57600</v>
      </c>
      <c r="BK22" s="117"/>
      <c r="BL22" s="117"/>
      <c r="BM22" s="117">
        <v>2</v>
      </c>
      <c r="BN22" s="119">
        <v>9</v>
      </c>
      <c r="BO22" s="120">
        <f>IF(P22=0,"",IF(BN22=0,"",(BN22/P22)))</f>
        <v>0.45</v>
      </c>
      <c r="BP22" s="121">
        <v>3</v>
      </c>
      <c r="BQ22" s="122">
        <f>IFERROR(BP22/BN22,"-")</f>
        <v>0.33333333333333</v>
      </c>
      <c r="BR22" s="123">
        <v>16000</v>
      </c>
      <c r="BS22" s="124">
        <f>IFERROR(BR22/BN22,"-")</f>
        <v>1777.7777777778</v>
      </c>
      <c r="BT22" s="125">
        <v>2</v>
      </c>
      <c r="BU22" s="125">
        <v>1</v>
      </c>
      <c r="BV22" s="125"/>
      <c r="BW22" s="126">
        <v>1</v>
      </c>
      <c r="BX22" s="127">
        <f>IF(P22=0,"",IF(BW22=0,"",(BW22/P22)))</f>
        <v>0.05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0.05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5</v>
      </c>
      <c r="CP22" s="141">
        <v>304000</v>
      </c>
      <c r="CQ22" s="141">
        <v>275000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0.17142857142857</v>
      </c>
      <c r="B23" s="203" t="s">
        <v>114</v>
      </c>
      <c r="C23" s="203" t="s">
        <v>110</v>
      </c>
      <c r="D23" s="203" t="s">
        <v>87</v>
      </c>
      <c r="E23" s="203"/>
      <c r="F23" s="203" t="s">
        <v>64</v>
      </c>
      <c r="G23" s="203" t="s">
        <v>115</v>
      </c>
      <c r="H23" s="90" t="s">
        <v>89</v>
      </c>
      <c r="I23" s="90" t="s">
        <v>116</v>
      </c>
      <c r="J23" s="188">
        <v>35000</v>
      </c>
      <c r="K23" s="81">
        <v>8</v>
      </c>
      <c r="L23" s="81">
        <v>0</v>
      </c>
      <c r="M23" s="81">
        <v>23</v>
      </c>
      <c r="N23" s="91">
        <v>5</v>
      </c>
      <c r="O23" s="92">
        <v>0</v>
      </c>
      <c r="P23" s="93">
        <f>N23+O23</f>
        <v>5</v>
      </c>
      <c r="Q23" s="82">
        <f>IFERROR(P23/M23,"-")</f>
        <v>0.21739130434783</v>
      </c>
      <c r="R23" s="81">
        <v>1</v>
      </c>
      <c r="S23" s="81">
        <v>1</v>
      </c>
      <c r="T23" s="82">
        <f>IFERROR(S23/(O23+P23),"-")</f>
        <v>0.2</v>
      </c>
      <c r="U23" s="182">
        <f>IFERROR(J23/SUM(P23:P24),"-")</f>
        <v>2916.6666666667</v>
      </c>
      <c r="V23" s="84">
        <v>1</v>
      </c>
      <c r="W23" s="82">
        <f>IF(P23=0,"-",V23/P23)</f>
        <v>0.2</v>
      </c>
      <c r="X23" s="186">
        <v>6000</v>
      </c>
      <c r="Y23" s="187">
        <f>IFERROR(X23/P23,"-")</f>
        <v>1200</v>
      </c>
      <c r="Z23" s="187">
        <f>IFERROR(X23/V23,"-")</f>
        <v>6000</v>
      </c>
      <c r="AA23" s="188">
        <f>SUM(X23:X24)-SUM(J23:J24)</f>
        <v>-29000</v>
      </c>
      <c r="AB23" s="85">
        <f>SUM(X23:X24)/SUM(J23:J24)</f>
        <v>0.17142857142857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0.2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3</v>
      </c>
      <c r="BF23" s="113">
        <f>IF(P23=0,"",IF(BE23=0,"",(BE23/P23)))</f>
        <v>0.6</v>
      </c>
      <c r="BG23" s="112">
        <v>1</v>
      </c>
      <c r="BH23" s="114">
        <f>IFERROR(BG23/BE23,"-")</f>
        <v>0.33333333333333</v>
      </c>
      <c r="BI23" s="115">
        <v>6000</v>
      </c>
      <c r="BJ23" s="116">
        <f>IFERROR(BI23/BE23,"-")</f>
        <v>2000</v>
      </c>
      <c r="BK23" s="117"/>
      <c r="BL23" s="117">
        <v>1</v>
      </c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0.2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6000</v>
      </c>
      <c r="CQ23" s="141">
        <v>6000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117</v>
      </c>
      <c r="C24" s="203"/>
      <c r="D24" s="203"/>
      <c r="E24" s="203"/>
      <c r="F24" s="203" t="s">
        <v>69</v>
      </c>
      <c r="G24" s="203"/>
      <c r="H24" s="90"/>
      <c r="I24" s="90"/>
      <c r="J24" s="188"/>
      <c r="K24" s="81">
        <v>48</v>
      </c>
      <c r="L24" s="81">
        <v>28</v>
      </c>
      <c r="M24" s="81">
        <v>12</v>
      </c>
      <c r="N24" s="91">
        <v>7</v>
      </c>
      <c r="O24" s="92">
        <v>0</v>
      </c>
      <c r="P24" s="93">
        <f>N24+O24</f>
        <v>7</v>
      </c>
      <c r="Q24" s="82">
        <f>IFERROR(P24/M24,"-")</f>
        <v>0.58333333333333</v>
      </c>
      <c r="R24" s="81">
        <v>1</v>
      </c>
      <c r="S24" s="81">
        <v>1</v>
      </c>
      <c r="T24" s="82">
        <f>IFERROR(S24/(O24+P24),"-")</f>
        <v>0.14285714285714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2</v>
      </c>
      <c r="AN24" s="101">
        <f>IF(P24=0,"",IF(AM24=0,"",(AM24/P24)))</f>
        <v>0.28571428571429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1</v>
      </c>
      <c r="AW24" s="107">
        <f>IF(P24=0,"",IF(AV24=0,"",(AV24/P24)))</f>
        <v>0.14285714285714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1</v>
      </c>
      <c r="BF24" s="113">
        <f>IF(P24=0,"",IF(BE24=0,"",(BE24/P24)))</f>
        <v>0.14285714285714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0.42857142857143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1.12</v>
      </c>
      <c r="B25" s="203" t="s">
        <v>118</v>
      </c>
      <c r="C25" s="203" t="s">
        <v>110</v>
      </c>
      <c r="D25" s="203" t="s">
        <v>119</v>
      </c>
      <c r="E25" s="203"/>
      <c r="F25" s="203" t="s">
        <v>64</v>
      </c>
      <c r="G25" s="203" t="s">
        <v>120</v>
      </c>
      <c r="H25" s="90" t="s">
        <v>89</v>
      </c>
      <c r="I25" s="90" t="s">
        <v>121</v>
      </c>
      <c r="J25" s="188">
        <v>50000</v>
      </c>
      <c r="K25" s="81">
        <v>3</v>
      </c>
      <c r="L25" s="81">
        <v>0</v>
      </c>
      <c r="M25" s="81">
        <v>15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>
        <f>IFERROR(J25/SUM(P25:P26),"-")</f>
        <v>7142.8571428571</v>
      </c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>
        <f>SUM(X25:X26)-SUM(J25:J26)</f>
        <v>6000</v>
      </c>
      <c r="AB25" s="85">
        <f>SUM(X25:X26)/SUM(J25:J26)</f>
        <v>1.12</v>
      </c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122</v>
      </c>
      <c r="C26" s="203"/>
      <c r="D26" s="203"/>
      <c r="E26" s="203"/>
      <c r="F26" s="203" t="s">
        <v>69</v>
      </c>
      <c r="G26" s="203"/>
      <c r="H26" s="90"/>
      <c r="I26" s="90"/>
      <c r="J26" s="188"/>
      <c r="K26" s="81">
        <v>26</v>
      </c>
      <c r="L26" s="81">
        <v>19</v>
      </c>
      <c r="M26" s="81">
        <v>12</v>
      </c>
      <c r="N26" s="91">
        <v>7</v>
      </c>
      <c r="O26" s="92">
        <v>0</v>
      </c>
      <c r="P26" s="93">
        <f>N26+O26</f>
        <v>7</v>
      </c>
      <c r="Q26" s="82">
        <f>IFERROR(P26/M26,"-")</f>
        <v>0.58333333333333</v>
      </c>
      <c r="R26" s="81">
        <v>1</v>
      </c>
      <c r="S26" s="81">
        <v>1</v>
      </c>
      <c r="T26" s="82">
        <f>IFERROR(S26/(O26+P26),"-")</f>
        <v>0.14285714285714</v>
      </c>
      <c r="U26" s="182"/>
      <c r="V26" s="84">
        <v>4</v>
      </c>
      <c r="W26" s="82">
        <f>IF(P26=0,"-",V26/P26)</f>
        <v>0.57142857142857</v>
      </c>
      <c r="X26" s="186">
        <v>56000</v>
      </c>
      <c r="Y26" s="187">
        <f>IFERROR(X26/P26,"-")</f>
        <v>8000</v>
      </c>
      <c r="Z26" s="187">
        <f>IFERROR(X26/V26,"-")</f>
        <v>14000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0.14285714285714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6</v>
      </c>
      <c r="BO26" s="120">
        <f>IF(P26=0,"",IF(BN26=0,"",(BN26/P26)))</f>
        <v>0.85714285714286</v>
      </c>
      <c r="BP26" s="121">
        <v>4</v>
      </c>
      <c r="BQ26" s="122">
        <f>IFERROR(BP26/BN26,"-")</f>
        <v>0.66666666666667</v>
      </c>
      <c r="BR26" s="123">
        <v>56000</v>
      </c>
      <c r="BS26" s="124">
        <f>IFERROR(BR26/BN26,"-")</f>
        <v>9333.3333333333</v>
      </c>
      <c r="BT26" s="125"/>
      <c r="BU26" s="125">
        <v>1</v>
      </c>
      <c r="BV26" s="125">
        <v>3</v>
      </c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4</v>
      </c>
      <c r="CP26" s="141">
        <v>56000</v>
      </c>
      <c r="CQ26" s="141">
        <v>25000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30"/>
      <c r="B27" s="87"/>
      <c r="C27" s="88"/>
      <c r="D27" s="88"/>
      <c r="E27" s="88"/>
      <c r="F27" s="89"/>
      <c r="G27" s="90"/>
      <c r="H27" s="90"/>
      <c r="I27" s="90"/>
      <c r="J27" s="192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59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30"/>
      <c r="B28" s="37"/>
      <c r="C28" s="21"/>
      <c r="D28" s="21"/>
      <c r="E28" s="21"/>
      <c r="F28" s="22"/>
      <c r="G28" s="36"/>
      <c r="H28" s="36"/>
      <c r="I28" s="75"/>
      <c r="J28" s="193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61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19">
        <f>AB29</f>
        <v>3.6709677419355</v>
      </c>
      <c r="B29" s="39"/>
      <c r="C29" s="39"/>
      <c r="D29" s="39"/>
      <c r="E29" s="39"/>
      <c r="F29" s="39"/>
      <c r="G29" s="40" t="s">
        <v>123</v>
      </c>
      <c r="H29" s="40"/>
      <c r="I29" s="40"/>
      <c r="J29" s="190">
        <f>SUM(J6:J28)</f>
        <v>620000</v>
      </c>
      <c r="K29" s="41">
        <f>SUM(K6:K28)</f>
        <v>953</v>
      </c>
      <c r="L29" s="41">
        <f>SUM(L6:L28)</f>
        <v>513</v>
      </c>
      <c r="M29" s="41">
        <f>SUM(M6:M28)</f>
        <v>564</v>
      </c>
      <c r="N29" s="41">
        <f>SUM(N6:N28)</f>
        <v>154</v>
      </c>
      <c r="O29" s="41">
        <f>SUM(O6:O28)</f>
        <v>0</v>
      </c>
      <c r="P29" s="41">
        <f>SUM(P6:P28)</f>
        <v>154</v>
      </c>
      <c r="Q29" s="42">
        <f>IFERROR(P29/M29,"-")</f>
        <v>0.27304964539007</v>
      </c>
      <c r="R29" s="78">
        <f>SUM(R6:R28)</f>
        <v>39</v>
      </c>
      <c r="S29" s="78">
        <f>SUM(S6:S28)</f>
        <v>16</v>
      </c>
      <c r="T29" s="42">
        <f>IFERROR(R29/P29,"-")</f>
        <v>0.25324675324675</v>
      </c>
      <c r="U29" s="184">
        <f>IFERROR(J29/P29,"-")</f>
        <v>4025.974025974</v>
      </c>
      <c r="V29" s="44">
        <f>SUM(V6:V28)</f>
        <v>31</v>
      </c>
      <c r="W29" s="42">
        <f>IFERROR(V29/P29,"-")</f>
        <v>0.2012987012987</v>
      </c>
      <c r="X29" s="190">
        <f>SUM(X6:X28)</f>
        <v>2276000</v>
      </c>
      <c r="Y29" s="190">
        <f>IFERROR(X29/P29,"-")</f>
        <v>14779.220779221</v>
      </c>
      <c r="Z29" s="190">
        <f>IFERROR(X29/V29,"-")</f>
        <v>73419.35483871</v>
      </c>
      <c r="AA29" s="190">
        <f>X29-J29</f>
        <v>1656000</v>
      </c>
      <c r="AB29" s="47">
        <f>X29/J29</f>
        <v>3.6709677419355</v>
      </c>
      <c r="AC29" s="60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8"/>
    <mergeCell ref="J8:J8"/>
    <mergeCell ref="U8:U8"/>
    <mergeCell ref="AA8:AA8"/>
    <mergeCell ref="AB8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124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7.16</v>
      </c>
      <c r="B6" s="203" t="s">
        <v>125</v>
      </c>
      <c r="C6" s="203" t="s">
        <v>126</v>
      </c>
      <c r="D6" s="203" t="s">
        <v>127</v>
      </c>
      <c r="E6" s="203"/>
      <c r="F6" s="203" t="s">
        <v>64</v>
      </c>
      <c r="G6" s="203" t="s">
        <v>128</v>
      </c>
      <c r="H6" s="90" t="s">
        <v>129</v>
      </c>
      <c r="I6" s="204" t="s">
        <v>79</v>
      </c>
      <c r="J6" s="188">
        <v>75000</v>
      </c>
      <c r="K6" s="81">
        <v>30</v>
      </c>
      <c r="L6" s="81">
        <v>0</v>
      </c>
      <c r="M6" s="81">
        <v>113</v>
      </c>
      <c r="N6" s="91">
        <v>10</v>
      </c>
      <c r="O6" s="92">
        <v>0</v>
      </c>
      <c r="P6" s="93">
        <f>N6+O6</f>
        <v>10</v>
      </c>
      <c r="Q6" s="82">
        <f>IFERROR(P6/M6,"-")</f>
        <v>0.088495575221239</v>
      </c>
      <c r="R6" s="81">
        <v>0</v>
      </c>
      <c r="S6" s="81">
        <v>2</v>
      </c>
      <c r="T6" s="82">
        <f>IFERROR(S6/(O6+P6),"-")</f>
        <v>0.2</v>
      </c>
      <c r="U6" s="182">
        <f>IFERROR(J6/SUM(P6:P7),"-")</f>
        <v>750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462000</v>
      </c>
      <c r="AB6" s="85">
        <f>SUM(X6:X7)/SUM(J6:J7)</f>
        <v>7.16</v>
      </c>
      <c r="AC6" s="79"/>
      <c r="AD6" s="94">
        <v>1</v>
      </c>
      <c r="AE6" s="95">
        <f>IF(P6=0,"",IF(AD6=0,"",(AD6/P6)))</f>
        <v>0.1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130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384</v>
      </c>
      <c r="L7" s="81">
        <v>235</v>
      </c>
      <c r="M7" s="81">
        <v>146</v>
      </c>
      <c r="N7" s="91">
        <v>89</v>
      </c>
      <c r="O7" s="92">
        <v>1</v>
      </c>
      <c r="P7" s="93">
        <f>N7+O7</f>
        <v>90</v>
      </c>
      <c r="Q7" s="82">
        <f>IFERROR(P7/M7,"-")</f>
        <v>0.61643835616438</v>
      </c>
      <c r="R7" s="81">
        <v>4</v>
      </c>
      <c r="S7" s="81">
        <v>22</v>
      </c>
      <c r="T7" s="82">
        <f>IFERROR(S7/(O7+P7),"-")</f>
        <v>0.24175824175824</v>
      </c>
      <c r="U7" s="182"/>
      <c r="V7" s="84">
        <v>3</v>
      </c>
      <c r="W7" s="82">
        <f>IF(P7=0,"-",V7/P7)</f>
        <v>0.033333333333333</v>
      </c>
      <c r="X7" s="186">
        <v>537000</v>
      </c>
      <c r="Y7" s="187">
        <f>IFERROR(X7/P7,"-")</f>
        <v>5966.6666666667</v>
      </c>
      <c r="Z7" s="187">
        <f>IFERROR(X7/V7,"-")</f>
        <v>179000</v>
      </c>
      <c r="AA7" s="188"/>
      <c r="AB7" s="85"/>
      <c r="AC7" s="79"/>
      <c r="AD7" s="94">
        <v>15</v>
      </c>
      <c r="AE7" s="95">
        <f>IF(P7=0,"",IF(AD7=0,"",(AD7/P7)))</f>
        <v>0.16666666666667</v>
      </c>
      <c r="AF7" s="94">
        <v>1</v>
      </c>
      <c r="AG7" s="96">
        <f>IFERROR(AF7/AD7,"-")</f>
        <v>0.066666666666667</v>
      </c>
      <c r="AH7" s="97">
        <v>36000</v>
      </c>
      <c r="AI7" s="98">
        <f>IFERROR(AH7/AD7,"-")</f>
        <v>2400</v>
      </c>
      <c r="AJ7" s="99"/>
      <c r="AK7" s="99"/>
      <c r="AL7" s="99">
        <v>1</v>
      </c>
      <c r="AM7" s="100">
        <v>14</v>
      </c>
      <c r="AN7" s="101">
        <f>IF(P7=0,"",IF(AM7=0,"",(AM7/P7)))</f>
        <v>0.15555555555556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13</v>
      </c>
      <c r="AW7" s="107">
        <f>IF(P7=0,"",IF(AV7=0,"",(AV7/P7)))</f>
        <v>0.14444444444444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13</v>
      </c>
      <c r="BF7" s="113">
        <f>IF(P7=0,"",IF(BE7=0,"",(BE7/P7)))</f>
        <v>0.14444444444444</v>
      </c>
      <c r="BG7" s="112">
        <v>1</v>
      </c>
      <c r="BH7" s="114">
        <f>IFERROR(BG7/BE7,"-")</f>
        <v>0.076923076923077</v>
      </c>
      <c r="BI7" s="115">
        <v>13000</v>
      </c>
      <c r="BJ7" s="116">
        <f>IFERROR(BI7/BE7,"-")</f>
        <v>1000</v>
      </c>
      <c r="BK7" s="117"/>
      <c r="BL7" s="117"/>
      <c r="BM7" s="117">
        <v>1</v>
      </c>
      <c r="BN7" s="119">
        <v>20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13</v>
      </c>
      <c r="BX7" s="127">
        <f>IF(P7=0,"",IF(BW7=0,"",(BW7/P7)))</f>
        <v>0.14444444444444</v>
      </c>
      <c r="BY7" s="128">
        <v>1</v>
      </c>
      <c r="BZ7" s="129">
        <f>IFERROR(BY7/BW7,"-")</f>
        <v>0.076923076923077</v>
      </c>
      <c r="CA7" s="130">
        <v>488000</v>
      </c>
      <c r="CB7" s="131">
        <f>IFERROR(CA7/BW7,"-")</f>
        <v>37538.461538462</v>
      </c>
      <c r="CC7" s="132"/>
      <c r="CD7" s="132"/>
      <c r="CE7" s="132">
        <v>1</v>
      </c>
      <c r="CF7" s="133">
        <v>2</v>
      </c>
      <c r="CG7" s="134">
        <f>IF(P7=0,"",IF(CF7=0,"",(CF7/P7)))</f>
        <v>0.022222222222222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537000</v>
      </c>
      <c r="CQ7" s="141">
        <v>488000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0.97727272727273</v>
      </c>
      <c r="B8" s="203" t="s">
        <v>131</v>
      </c>
      <c r="C8" s="203" t="s">
        <v>132</v>
      </c>
      <c r="D8" s="203" t="s">
        <v>133</v>
      </c>
      <c r="E8" s="203" t="s">
        <v>134</v>
      </c>
      <c r="F8" s="203" t="s">
        <v>64</v>
      </c>
      <c r="G8" s="203" t="s">
        <v>135</v>
      </c>
      <c r="H8" s="90" t="s">
        <v>129</v>
      </c>
      <c r="I8" s="90" t="s">
        <v>84</v>
      </c>
      <c r="J8" s="188">
        <v>110000</v>
      </c>
      <c r="K8" s="81">
        <v>29</v>
      </c>
      <c r="L8" s="81">
        <v>0</v>
      </c>
      <c r="M8" s="81">
        <v>123</v>
      </c>
      <c r="N8" s="91">
        <v>14</v>
      </c>
      <c r="O8" s="92">
        <v>0</v>
      </c>
      <c r="P8" s="93">
        <f>N8+O8</f>
        <v>14</v>
      </c>
      <c r="Q8" s="82">
        <f>IFERROR(P8/M8,"-")</f>
        <v>0.11382113821138</v>
      </c>
      <c r="R8" s="81">
        <v>0</v>
      </c>
      <c r="S8" s="81">
        <v>3</v>
      </c>
      <c r="T8" s="82">
        <f>IFERROR(S8/(O8+P8),"-")</f>
        <v>0.21428571428571</v>
      </c>
      <c r="U8" s="182">
        <f>IFERROR(J8/SUM(P8:P9),"-")</f>
        <v>1222.2222222222</v>
      </c>
      <c r="V8" s="84">
        <v>3</v>
      </c>
      <c r="W8" s="82">
        <f>IF(P8=0,"-",V8/P8)</f>
        <v>0.21428571428571</v>
      </c>
      <c r="X8" s="186">
        <v>48500</v>
      </c>
      <c r="Y8" s="187">
        <f>IFERROR(X8/P8,"-")</f>
        <v>3464.2857142857</v>
      </c>
      <c r="Z8" s="187">
        <f>IFERROR(X8/V8,"-")</f>
        <v>16166.666666667</v>
      </c>
      <c r="AA8" s="188">
        <f>SUM(X8:X9)-SUM(J8:J9)</f>
        <v>-2500</v>
      </c>
      <c r="AB8" s="85">
        <f>SUM(X8:X9)/SUM(J8:J9)</f>
        <v>0.97727272727273</v>
      </c>
      <c r="AC8" s="79"/>
      <c r="AD8" s="94">
        <v>1</v>
      </c>
      <c r="AE8" s="95">
        <f>IF(P8=0,"",IF(AD8=0,"",(AD8/P8)))</f>
        <v>0.071428571428571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3</v>
      </c>
      <c r="AN8" s="101">
        <f>IF(P8=0,"",IF(AM8=0,"",(AM8/P8)))</f>
        <v>0.21428571428571</v>
      </c>
      <c r="AO8" s="100">
        <v>1</v>
      </c>
      <c r="AP8" s="102">
        <f>IFERROR(AP8/AM8,"-")</f>
        <v>0</v>
      </c>
      <c r="AQ8" s="103">
        <v>7000</v>
      </c>
      <c r="AR8" s="104">
        <f>IFERROR(AQ8/AM8,"-")</f>
        <v>2333.3333333333</v>
      </c>
      <c r="AS8" s="105"/>
      <c r="AT8" s="105">
        <v>1</v>
      </c>
      <c r="AU8" s="105"/>
      <c r="AV8" s="106">
        <v>4</v>
      </c>
      <c r="AW8" s="107">
        <f>IF(P8=0,"",IF(AV8=0,"",(AV8/P8)))</f>
        <v>0.28571428571429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0.21428571428571</v>
      </c>
      <c r="BG8" s="112">
        <v>1</v>
      </c>
      <c r="BH8" s="114">
        <f>IFERROR(BG8/BE8,"-")</f>
        <v>0.33333333333333</v>
      </c>
      <c r="BI8" s="115">
        <v>3000</v>
      </c>
      <c r="BJ8" s="116">
        <f>IFERROR(BI8/BE8,"-")</f>
        <v>1000</v>
      </c>
      <c r="BK8" s="117">
        <v>1</v>
      </c>
      <c r="BL8" s="117"/>
      <c r="BM8" s="117"/>
      <c r="BN8" s="119">
        <v>1</v>
      </c>
      <c r="BO8" s="120">
        <f>IF(P8=0,"",IF(BN8=0,"",(BN8/P8)))</f>
        <v>0.071428571428571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0.071428571428571</v>
      </c>
      <c r="BY8" s="128">
        <v>1</v>
      </c>
      <c r="BZ8" s="129">
        <f>IFERROR(BY8/BW8,"-")</f>
        <v>1</v>
      </c>
      <c r="CA8" s="130">
        <v>38500</v>
      </c>
      <c r="CB8" s="131">
        <f>IFERROR(CA8/BW8,"-")</f>
        <v>38500</v>
      </c>
      <c r="CC8" s="132"/>
      <c r="CD8" s="132"/>
      <c r="CE8" s="132">
        <v>1</v>
      </c>
      <c r="CF8" s="133">
        <v>1</v>
      </c>
      <c r="CG8" s="134">
        <f>IF(P8=0,"",IF(CF8=0,"",(CF8/P8)))</f>
        <v>0.071428571428571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3</v>
      </c>
      <c r="CP8" s="141">
        <v>48500</v>
      </c>
      <c r="CQ8" s="141">
        <v>38500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136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235</v>
      </c>
      <c r="L9" s="81">
        <v>195</v>
      </c>
      <c r="M9" s="81">
        <v>120</v>
      </c>
      <c r="N9" s="91">
        <v>68</v>
      </c>
      <c r="O9" s="92">
        <v>8</v>
      </c>
      <c r="P9" s="93">
        <f>N9+O9</f>
        <v>76</v>
      </c>
      <c r="Q9" s="82">
        <f>IFERROR(P9/M9,"-")</f>
        <v>0.63333333333333</v>
      </c>
      <c r="R9" s="81">
        <v>8</v>
      </c>
      <c r="S9" s="81">
        <v>15</v>
      </c>
      <c r="T9" s="82">
        <f>IFERROR(S9/(O9+P9),"-")</f>
        <v>0.17857142857143</v>
      </c>
      <c r="U9" s="182"/>
      <c r="V9" s="84">
        <v>6</v>
      </c>
      <c r="W9" s="82">
        <f>IF(P9=0,"-",V9/P9)</f>
        <v>0.078947368421053</v>
      </c>
      <c r="X9" s="186">
        <v>59000</v>
      </c>
      <c r="Y9" s="187">
        <f>IFERROR(X9/P9,"-")</f>
        <v>776.31578947368</v>
      </c>
      <c r="Z9" s="187">
        <f>IFERROR(X9/V9,"-")</f>
        <v>9833.3333333333</v>
      </c>
      <c r="AA9" s="188"/>
      <c r="AB9" s="85"/>
      <c r="AC9" s="79"/>
      <c r="AD9" s="94">
        <v>17</v>
      </c>
      <c r="AE9" s="95">
        <f>IF(P9=0,"",IF(AD9=0,"",(AD9/P9)))</f>
        <v>0.22368421052632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17</v>
      </c>
      <c r="AN9" s="101">
        <f>IF(P9=0,"",IF(AM9=0,"",(AM9/P9)))</f>
        <v>0.22368421052632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8</v>
      </c>
      <c r="AW9" s="107">
        <f>IF(P9=0,"",IF(AV9=0,"",(AV9/P9)))</f>
        <v>0.10526315789474</v>
      </c>
      <c r="AX9" s="106">
        <v>1</v>
      </c>
      <c r="AY9" s="108">
        <f>IFERROR(AX9/AV9,"-")</f>
        <v>0.125</v>
      </c>
      <c r="AZ9" s="109">
        <v>6000</v>
      </c>
      <c r="BA9" s="110">
        <f>IFERROR(AZ9/AV9,"-")</f>
        <v>750</v>
      </c>
      <c r="BB9" s="111"/>
      <c r="BC9" s="111">
        <v>1</v>
      </c>
      <c r="BD9" s="111"/>
      <c r="BE9" s="112">
        <v>17</v>
      </c>
      <c r="BF9" s="113">
        <f>IF(P9=0,"",IF(BE9=0,"",(BE9/P9)))</f>
        <v>0.22368421052632</v>
      </c>
      <c r="BG9" s="112">
        <v>1</v>
      </c>
      <c r="BH9" s="114">
        <f>IFERROR(BG9/BE9,"-")</f>
        <v>0.058823529411765</v>
      </c>
      <c r="BI9" s="115">
        <v>3000</v>
      </c>
      <c r="BJ9" s="116">
        <f>IFERROR(BI9/BE9,"-")</f>
        <v>176.47058823529</v>
      </c>
      <c r="BK9" s="117">
        <v>1</v>
      </c>
      <c r="BL9" s="117"/>
      <c r="BM9" s="117"/>
      <c r="BN9" s="119">
        <v>13</v>
      </c>
      <c r="BO9" s="120">
        <f>IF(P9=0,"",IF(BN9=0,"",(BN9/P9)))</f>
        <v>0.17105263157895</v>
      </c>
      <c r="BP9" s="121">
        <v>2</v>
      </c>
      <c r="BQ9" s="122">
        <f>IFERROR(BP9/BN9,"-")</f>
        <v>0.15384615384615</v>
      </c>
      <c r="BR9" s="123">
        <v>22000</v>
      </c>
      <c r="BS9" s="124">
        <f>IFERROR(BR9/BN9,"-")</f>
        <v>1692.3076923077</v>
      </c>
      <c r="BT9" s="125"/>
      <c r="BU9" s="125"/>
      <c r="BV9" s="125">
        <v>2</v>
      </c>
      <c r="BW9" s="126">
        <v>3</v>
      </c>
      <c r="BX9" s="127">
        <f>IF(P9=0,"",IF(BW9=0,"",(BW9/P9)))</f>
        <v>0.039473684210526</v>
      </c>
      <c r="BY9" s="128">
        <v>2</v>
      </c>
      <c r="BZ9" s="129">
        <f>IFERROR(BY9/BW9,"-")</f>
        <v>0.66666666666667</v>
      </c>
      <c r="CA9" s="130">
        <v>28000</v>
      </c>
      <c r="CB9" s="131">
        <f>IFERROR(CA9/BW9,"-")</f>
        <v>9333.3333333333</v>
      </c>
      <c r="CC9" s="132"/>
      <c r="CD9" s="132">
        <v>1</v>
      </c>
      <c r="CE9" s="132">
        <v>1</v>
      </c>
      <c r="CF9" s="133">
        <v>1</v>
      </c>
      <c r="CG9" s="134">
        <f>IF(P9=0,"",IF(CF9=0,"",(CF9/P9)))</f>
        <v>0.013157894736842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6</v>
      </c>
      <c r="CP9" s="141">
        <v>59000</v>
      </c>
      <c r="CQ9" s="141">
        <v>20000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</v>
      </c>
      <c r="B10" s="203" t="s">
        <v>137</v>
      </c>
      <c r="C10" s="203" t="s">
        <v>132</v>
      </c>
      <c r="D10" s="203" t="s">
        <v>127</v>
      </c>
      <c r="E10" s="203" t="s">
        <v>138</v>
      </c>
      <c r="F10" s="203" t="s">
        <v>64</v>
      </c>
      <c r="G10" s="203" t="s">
        <v>139</v>
      </c>
      <c r="H10" s="90" t="s">
        <v>140</v>
      </c>
      <c r="I10" s="90" t="s">
        <v>141</v>
      </c>
      <c r="J10" s="188">
        <v>110000</v>
      </c>
      <c r="K10" s="81">
        <v>5</v>
      </c>
      <c r="L10" s="81">
        <v>0</v>
      </c>
      <c r="M10" s="81">
        <v>47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>
        <f>IFERROR(J10/SUM(P10:P11),"-")</f>
        <v>3928.5714285714</v>
      </c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>
        <f>SUM(X10:X11)-SUM(J10:J11)</f>
        <v>-110000</v>
      </c>
      <c r="AB10" s="85">
        <f>SUM(X10:X11)/SUM(J10:J11)</f>
        <v>0</v>
      </c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142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140</v>
      </c>
      <c r="L11" s="81">
        <v>113</v>
      </c>
      <c r="M11" s="81">
        <v>74</v>
      </c>
      <c r="N11" s="91">
        <v>28</v>
      </c>
      <c r="O11" s="92">
        <v>0</v>
      </c>
      <c r="P11" s="93">
        <f>N11+O11</f>
        <v>28</v>
      </c>
      <c r="Q11" s="82">
        <f>IFERROR(P11/M11,"-")</f>
        <v>0.37837837837838</v>
      </c>
      <c r="R11" s="81">
        <v>1</v>
      </c>
      <c r="S11" s="81">
        <v>8</v>
      </c>
      <c r="T11" s="82">
        <f>IFERROR(S11/(O11+P11),"-")</f>
        <v>0.28571428571429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>
        <v>2</v>
      </c>
      <c r="AE11" s="95">
        <f>IF(P11=0,"",IF(AD11=0,"",(AD11/P11)))</f>
        <v>0.071428571428571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8</v>
      </c>
      <c r="AN11" s="101">
        <f>IF(P11=0,"",IF(AM11=0,"",(AM11/P11)))</f>
        <v>0.28571428571429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4</v>
      </c>
      <c r="AW11" s="107">
        <f>IF(P11=0,"",IF(AV11=0,"",(AV11/P11)))</f>
        <v>0.14285714285714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4</v>
      </c>
      <c r="BF11" s="113">
        <f>IF(P11=0,"",IF(BE11=0,"",(BE11/P11)))</f>
        <v>0.14285714285714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0.10714285714286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6</v>
      </c>
      <c r="BX11" s="127">
        <f>IF(P11=0,"",IF(BW11=0,"",(BW11/P11)))</f>
        <v>0.21428571428571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0.035714285714286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0.46363636363636</v>
      </c>
      <c r="B12" s="203" t="s">
        <v>143</v>
      </c>
      <c r="C12" s="203" t="s">
        <v>132</v>
      </c>
      <c r="D12" s="203" t="s">
        <v>133</v>
      </c>
      <c r="E12" s="203" t="s">
        <v>144</v>
      </c>
      <c r="F12" s="203" t="s">
        <v>64</v>
      </c>
      <c r="G12" s="203" t="s">
        <v>145</v>
      </c>
      <c r="H12" s="90" t="s">
        <v>140</v>
      </c>
      <c r="I12" s="90" t="s">
        <v>141</v>
      </c>
      <c r="J12" s="188">
        <v>110000</v>
      </c>
      <c r="K12" s="81">
        <v>13</v>
      </c>
      <c r="L12" s="81">
        <v>0</v>
      </c>
      <c r="M12" s="81">
        <v>47</v>
      </c>
      <c r="N12" s="91">
        <v>8</v>
      </c>
      <c r="O12" s="92">
        <v>1</v>
      </c>
      <c r="P12" s="93">
        <f>N12+O12</f>
        <v>9</v>
      </c>
      <c r="Q12" s="82">
        <f>IFERROR(P12/M12,"-")</f>
        <v>0.19148936170213</v>
      </c>
      <c r="R12" s="81">
        <v>1</v>
      </c>
      <c r="S12" s="81">
        <v>2</v>
      </c>
      <c r="T12" s="82">
        <f>IFERROR(S12/(O12+P12),"-")</f>
        <v>0.2</v>
      </c>
      <c r="U12" s="182">
        <f>IFERROR(J12/SUM(P12:P13),"-")</f>
        <v>1447.3684210526</v>
      </c>
      <c r="V12" s="84">
        <v>1</v>
      </c>
      <c r="W12" s="82">
        <f>IF(P12=0,"-",V12/P12)</f>
        <v>0.11111111111111</v>
      </c>
      <c r="X12" s="186">
        <v>1000</v>
      </c>
      <c r="Y12" s="187">
        <f>IFERROR(X12/P12,"-")</f>
        <v>111.11111111111</v>
      </c>
      <c r="Z12" s="187">
        <f>IFERROR(X12/V12,"-")</f>
        <v>1000</v>
      </c>
      <c r="AA12" s="188">
        <f>SUM(X12:X13)-SUM(J12:J13)</f>
        <v>-59000</v>
      </c>
      <c r="AB12" s="85">
        <f>SUM(X12:X13)/SUM(J12:J13)</f>
        <v>0.46363636363636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0.22222222222222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0.22222222222222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0.33333333333333</v>
      </c>
      <c r="BG12" s="112">
        <v>1</v>
      </c>
      <c r="BH12" s="114">
        <f>IFERROR(BG12/BE12,"-")</f>
        <v>0.33333333333333</v>
      </c>
      <c r="BI12" s="115">
        <v>1000</v>
      </c>
      <c r="BJ12" s="116">
        <f>IFERROR(BI12/BE12,"-")</f>
        <v>333.33333333333</v>
      </c>
      <c r="BK12" s="117">
        <v>1</v>
      </c>
      <c r="BL12" s="117"/>
      <c r="BM12" s="117"/>
      <c r="BN12" s="119">
        <v>2</v>
      </c>
      <c r="BO12" s="120">
        <f>IF(P12=0,"",IF(BN12=0,"",(BN12/P12)))</f>
        <v>0.22222222222222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1000</v>
      </c>
      <c r="CQ12" s="141">
        <v>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146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207</v>
      </c>
      <c r="L13" s="81">
        <v>160</v>
      </c>
      <c r="M13" s="81">
        <v>114</v>
      </c>
      <c r="N13" s="91">
        <v>65</v>
      </c>
      <c r="O13" s="92">
        <v>2</v>
      </c>
      <c r="P13" s="93">
        <f>N13+O13</f>
        <v>67</v>
      </c>
      <c r="Q13" s="82">
        <f>IFERROR(P13/M13,"-")</f>
        <v>0.58771929824561</v>
      </c>
      <c r="R13" s="81">
        <v>6</v>
      </c>
      <c r="S13" s="81">
        <v>14</v>
      </c>
      <c r="T13" s="82">
        <f>IFERROR(S13/(O13+P13),"-")</f>
        <v>0.20289855072464</v>
      </c>
      <c r="U13" s="182"/>
      <c r="V13" s="84">
        <v>1</v>
      </c>
      <c r="W13" s="82">
        <f>IF(P13=0,"-",V13/P13)</f>
        <v>0.014925373134328</v>
      </c>
      <c r="X13" s="186">
        <v>50000</v>
      </c>
      <c r="Y13" s="187">
        <f>IFERROR(X13/P13,"-")</f>
        <v>746.26865671642</v>
      </c>
      <c r="Z13" s="187">
        <f>IFERROR(X13/V13,"-")</f>
        <v>50000</v>
      </c>
      <c r="AA13" s="188"/>
      <c r="AB13" s="85"/>
      <c r="AC13" s="79"/>
      <c r="AD13" s="94">
        <v>12</v>
      </c>
      <c r="AE13" s="95">
        <f>IF(P13=0,"",IF(AD13=0,"",(AD13/P13)))</f>
        <v>0.17910447761194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12</v>
      </c>
      <c r="AN13" s="101">
        <f>IF(P13=0,"",IF(AM13=0,"",(AM13/P13)))</f>
        <v>0.17910447761194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11</v>
      </c>
      <c r="AW13" s="107">
        <f>IF(P13=0,"",IF(AV13=0,"",(AV13/P13)))</f>
        <v>0.16417910447761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14</v>
      </c>
      <c r="BF13" s="113">
        <f>IF(P13=0,"",IF(BE13=0,"",(BE13/P13)))</f>
        <v>0.2089552238806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12</v>
      </c>
      <c r="BO13" s="120">
        <f>IF(P13=0,"",IF(BN13=0,"",(BN13/P13)))</f>
        <v>0.17910447761194</v>
      </c>
      <c r="BP13" s="121">
        <v>1</v>
      </c>
      <c r="BQ13" s="122">
        <f>IFERROR(BP13/BN13,"-")</f>
        <v>0.083333333333333</v>
      </c>
      <c r="BR13" s="123">
        <v>50000</v>
      </c>
      <c r="BS13" s="124">
        <f>IFERROR(BR13/BN13,"-")</f>
        <v>4166.6666666667</v>
      </c>
      <c r="BT13" s="125"/>
      <c r="BU13" s="125"/>
      <c r="BV13" s="125">
        <v>1</v>
      </c>
      <c r="BW13" s="126">
        <v>4</v>
      </c>
      <c r="BX13" s="127">
        <f>IF(P13=0,"",IF(BW13=0,"",(BW13/P13)))</f>
        <v>0.059701492537313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2</v>
      </c>
      <c r="CG13" s="134">
        <f>IF(P13=0,"",IF(CF13=0,"",(CF13/P13)))</f>
        <v>0.029850746268657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50000</v>
      </c>
      <c r="CQ13" s="141">
        <v>50000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1.4513513513514</v>
      </c>
      <c r="B14" s="203" t="s">
        <v>147</v>
      </c>
      <c r="C14" s="203" t="s">
        <v>148</v>
      </c>
      <c r="D14" s="203" t="s">
        <v>127</v>
      </c>
      <c r="E14" s="203"/>
      <c r="F14" s="203" t="s">
        <v>64</v>
      </c>
      <c r="G14" s="203" t="s">
        <v>149</v>
      </c>
      <c r="H14" s="90" t="s">
        <v>150</v>
      </c>
      <c r="I14" s="90" t="s">
        <v>151</v>
      </c>
      <c r="J14" s="188">
        <v>185000</v>
      </c>
      <c r="K14" s="81">
        <v>25</v>
      </c>
      <c r="L14" s="81">
        <v>0</v>
      </c>
      <c r="M14" s="81">
        <v>231</v>
      </c>
      <c r="N14" s="91">
        <v>8</v>
      </c>
      <c r="O14" s="92">
        <v>0</v>
      </c>
      <c r="P14" s="93">
        <f>N14+O14</f>
        <v>8</v>
      </c>
      <c r="Q14" s="82">
        <f>IFERROR(P14/M14,"-")</f>
        <v>0.034632034632035</v>
      </c>
      <c r="R14" s="81">
        <v>0</v>
      </c>
      <c r="S14" s="81">
        <v>4</v>
      </c>
      <c r="T14" s="82">
        <f>IFERROR(S14/(O14+P14),"-")</f>
        <v>0.5</v>
      </c>
      <c r="U14" s="182">
        <f>IFERROR(J14/SUM(P14:P15),"-")</f>
        <v>2256.0975609756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83500</v>
      </c>
      <c r="AB14" s="85">
        <f>SUM(X14:X15)/SUM(J14:J15)</f>
        <v>1.4513513513514</v>
      </c>
      <c r="AC14" s="79"/>
      <c r="AD14" s="94">
        <v>1</v>
      </c>
      <c r="AE14" s="95">
        <f>IF(P14=0,"",IF(AD14=0,"",(AD14/P14)))</f>
        <v>0.125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4</v>
      </c>
      <c r="AN14" s="101">
        <f>IF(P14=0,"",IF(AM14=0,"",(AM14/P14)))</f>
        <v>0.5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0.125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0.125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0.125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152</v>
      </c>
      <c r="C15" s="203"/>
      <c r="D15" s="203"/>
      <c r="E15" s="203"/>
      <c r="F15" s="203" t="s">
        <v>69</v>
      </c>
      <c r="G15" s="203"/>
      <c r="H15" s="90"/>
      <c r="I15" s="90"/>
      <c r="J15" s="188"/>
      <c r="K15" s="81">
        <v>233</v>
      </c>
      <c r="L15" s="81">
        <v>183</v>
      </c>
      <c r="M15" s="81">
        <v>140</v>
      </c>
      <c r="N15" s="91">
        <v>70</v>
      </c>
      <c r="O15" s="92">
        <v>4</v>
      </c>
      <c r="P15" s="93">
        <f>N15+O15</f>
        <v>74</v>
      </c>
      <c r="Q15" s="82">
        <f>IFERROR(P15/M15,"-")</f>
        <v>0.52857142857143</v>
      </c>
      <c r="R15" s="81">
        <v>1</v>
      </c>
      <c r="S15" s="81">
        <v>14</v>
      </c>
      <c r="T15" s="82">
        <f>IFERROR(S15/(O15+P15),"-")</f>
        <v>0.17948717948718</v>
      </c>
      <c r="U15" s="182"/>
      <c r="V15" s="84">
        <v>5</v>
      </c>
      <c r="W15" s="82">
        <f>IF(P15=0,"-",V15/P15)</f>
        <v>0.067567567567568</v>
      </c>
      <c r="X15" s="186">
        <v>268500</v>
      </c>
      <c r="Y15" s="187">
        <f>IFERROR(X15/P15,"-")</f>
        <v>3628.3783783784</v>
      </c>
      <c r="Z15" s="187">
        <f>IFERROR(X15/V15,"-")</f>
        <v>53700</v>
      </c>
      <c r="AA15" s="188"/>
      <c r="AB15" s="85"/>
      <c r="AC15" s="79"/>
      <c r="AD15" s="94">
        <v>15</v>
      </c>
      <c r="AE15" s="95">
        <f>IF(P15=0,"",IF(AD15=0,"",(AD15/P15)))</f>
        <v>0.2027027027027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8</v>
      </c>
      <c r="AN15" s="101">
        <f>IF(P15=0,"",IF(AM15=0,"",(AM15/P15)))</f>
        <v>0.10810810810811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9</v>
      </c>
      <c r="AW15" s="107">
        <f>IF(P15=0,"",IF(AV15=0,"",(AV15/P15)))</f>
        <v>0.12162162162162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17</v>
      </c>
      <c r="BF15" s="113">
        <f>IF(P15=0,"",IF(BE15=0,"",(BE15/P15)))</f>
        <v>0.22972972972973</v>
      </c>
      <c r="BG15" s="112">
        <v>2</v>
      </c>
      <c r="BH15" s="114">
        <f>IFERROR(BG15/BE15,"-")</f>
        <v>0.11764705882353</v>
      </c>
      <c r="BI15" s="115">
        <v>56000</v>
      </c>
      <c r="BJ15" s="116">
        <f>IFERROR(BI15/BE15,"-")</f>
        <v>3294.1176470588</v>
      </c>
      <c r="BK15" s="117"/>
      <c r="BL15" s="117"/>
      <c r="BM15" s="117">
        <v>2</v>
      </c>
      <c r="BN15" s="119">
        <v>17</v>
      </c>
      <c r="BO15" s="120">
        <f>IF(P15=0,"",IF(BN15=0,"",(BN15/P15)))</f>
        <v>0.22972972972973</v>
      </c>
      <c r="BP15" s="121">
        <v>2</v>
      </c>
      <c r="BQ15" s="122">
        <f>IFERROR(BP15/BN15,"-")</f>
        <v>0.11764705882353</v>
      </c>
      <c r="BR15" s="123">
        <v>207500</v>
      </c>
      <c r="BS15" s="124">
        <f>IFERROR(BR15/BN15,"-")</f>
        <v>12205.882352941</v>
      </c>
      <c r="BT15" s="125"/>
      <c r="BU15" s="125">
        <v>1</v>
      </c>
      <c r="BV15" s="125">
        <v>1</v>
      </c>
      <c r="BW15" s="126">
        <v>8</v>
      </c>
      <c r="BX15" s="127">
        <f>IF(P15=0,"",IF(BW15=0,"",(BW15/P15)))</f>
        <v>0.10810810810811</v>
      </c>
      <c r="BY15" s="128">
        <v>1</v>
      </c>
      <c r="BZ15" s="129">
        <f>IFERROR(BY15/BW15,"-")</f>
        <v>0.125</v>
      </c>
      <c r="CA15" s="130">
        <v>5000</v>
      </c>
      <c r="CB15" s="131">
        <f>IFERROR(CA15/BW15,"-")</f>
        <v>625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5</v>
      </c>
      <c r="CP15" s="141">
        <v>268500</v>
      </c>
      <c r="CQ15" s="141">
        <v>203000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>
        <f>AB16</f>
        <v>1.0090909090909</v>
      </c>
      <c r="B16" s="203" t="s">
        <v>153</v>
      </c>
      <c r="C16" s="203" t="s">
        <v>132</v>
      </c>
      <c r="D16" s="203" t="s">
        <v>133</v>
      </c>
      <c r="E16" s="203" t="s">
        <v>154</v>
      </c>
      <c r="F16" s="203" t="s">
        <v>64</v>
      </c>
      <c r="G16" s="203" t="s">
        <v>155</v>
      </c>
      <c r="H16" s="90" t="s">
        <v>129</v>
      </c>
      <c r="I16" s="90" t="s">
        <v>90</v>
      </c>
      <c r="J16" s="188">
        <v>110000</v>
      </c>
      <c r="K16" s="81">
        <v>25</v>
      </c>
      <c r="L16" s="81">
        <v>0</v>
      </c>
      <c r="M16" s="81">
        <v>90</v>
      </c>
      <c r="N16" s="91">
        <v>8</v>
      </c>
      <c r="O16" s="92">
        <v>0</v>
      </c>
      <c r="P16" s="93">
        <f>N16+O16</f>
        <v>8</v>
      </c>
      <c r="Q16" s="82">
        <f>IFERROR(P16/M16,"-")</f>
        <v>0.088888888888889</v>
      </c>
      <c r="R16" s="81">
        <v>0</v>
      </c>
      <c r="S16" s="81">
        <v>0</v>
      </c>
      <c r="T16" s="82">
        <f>IFERROR(S16/(O16+P16),"-")</f>
        <v>0</v>
      </c>
      <c r="U16" s="182">
        <f>IFERROR(J16/SUM(P16:P17),"-")</f>
        <v>3333.3333333333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1000</v>
      </c>
      <c r="AB16" s="85">
        <f>SUM(X16:X17)/SUM(J16:J17)</f>
        <v>1.0090909090909</v>
      </c>
      <c r="AC16" s="79"/>
      <c r="AD16" s="94">
        <v>1</v>
      </c>
      <c r="AE16" s="95">
        <f>IF(P16=0,"",IF(AD16=0,"",(AD16/P16)))</f>
        <v>0.125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>
        <v>2</v>
      </c>
      <c r="AN16" s="101">
        <f>IF(P16=0,"",IF(AM16=0,"",(AM16/P16)))</f>
        <v>0.25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0.125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156</v>
      </c>
      <c r="C17" s="203"/>
      <c r="D17" s="203"/>
      <c r="E17" s="203"/>
      <c r="F17" s="203" t="s">
        <v>69</v>
      </c>
      <c r="G17" s="203"/>
      <c r="H17" s="90"/>
      <c r="I17" s="90"/>
      <c r="J17" s="188"/>
      <c r="K17" s="81">
        <v>167</v>
      </c>
      <c r="L17" s="81">
        <v>113</v>
      </c>
      <c r="M17" s="81">
        <v>70</v>
      </c>
      <c r="N17" s="91">
        <v>24</v>
      </c>
      <c r="O17" s="92">
        <v>1</v>
      </c>
      <c r="P17" s="93">
        <f>N17+O17</f>
        <v>25</v>
      </c>
      <c r="Q17" s="82">
        <f>IFERROR(P17/M17,"-")</f>
        <v>0.35714285714286</v>
      </c>
      <c r="R17" s="81">
        <v>4</v>
      </c>
      <c r="S17" s="81">
        <v>6</v>
      </c>
      <c r="T17" s="82">
        <f>IFERROR(S17/(O17+P17),"-")</f>
        <v>0.23076923076923</v>
      </c>
      <c r="U17" s="182"/>
      <c r="V17" s="84">
        <v>3</v>
      </c>
      <c r="W17" s="82">
        <f>IF(P17=0,"-",V17/P17)</f>
        <v>0.12</v>
      </c>
      <c r="X17" s="186">
        <v>111000</v>
      </c>
      <c r="Y17" s="187">
        <f>IFERROR(X17/P17,"-")</f>
        <v>4440</v>
      </c>
      <c r="Z17" s="187">
        <f>IFERROR(X17/V17,"-")</f>
        <v>37000</v>
      </c>
      <c r="AA17" s="188"/>
      <c r="AB17" s="85"/>
      <c r="AC17" s="79"/>
      <c r="AD17" s="94">
        <v>9</v>
      </c>
      <c r="AE17" s="95">
        <f>IF(P17=0,"",IF(AD17=0,"",(AD17/P17)))</f>
        <v>0.36</v>
      </c>
      <c r="AF17" s="94">
        <v>1</v>
      </c>
      <c r="AG17" s="96">
        <f>IFERROR(AF17/AD17,"-")</f>
        <v>0.11111111111111</v>
      </c>
      <c r="AH17" s="97">
        <v>45000</v>
      </c>
      <c r="AI17" s="98">
        <f>IFERROR(AH17/AD17,"-")</f>
        <v>5000</v>
      </c>
      <c r="AJ17" s="99"/>
      <c r="AK17" s="99"/>
      <c r="AL17" s="99">
        <v>1</v>
      </c>
      <c r="AM17" s="100">
        <v>6</v>
      </c>
      <c r="AN17" s="101">
        <f>IF(P17=0,"",IF(AM17=0,"",(AM17/P17)))</f>
        <v>0.24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3</v>
      </c>
      <c r="AW17" s="107">
        <f>IF(P17=0,"",IF(AV17=0,"",(AV17/P17)))</f>
        <v>0.12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3</v>
      </c>
      <c r="BF17" s="113">
        <f>IF(P17=0,"",IF(BE17=0,"",(BE17/P17)))</f>
        <v>0.12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0.12</v>
      </c>
      <c r="BP17" s="121">
        <v>1</v>
      </c>
      <c r="BQ17" s="122">
        <f>IFERROR(BP17/BN17,"-")</f>
        <v>0.33333333333333</v>
      </c>
      <c r="BR17" s="123">
        <v>65000</v>
      </c>
      <c r="BS17" s="124">
        <f>IFERROR(BR17/BN17,"-")</f>
        <v>21666.666666667</v>
      </c>
      <c r="BT17" s="125"/>
      <c r="BU17" s="125"/>
      <c r="BV17" s="125">
        <v>1</v>
      </c>
      <c r="BW17" s="126">
        <v>1</v>
      </c>
      <c r="BX17" s="127">
        <f>IF(P17=0,"",IF(BW17=0,"",(BW17/P17)))</f>
        <v>0.04</v>
      </c>
      <c r="BY17" s="128">
        <v>1</v>
      </c>
      <c r="BZ17" s="129">
        <f>IFERROR(BY17/BW17,"-")</f>
        <v>1</v>
      </c>
      <c r="CA17" s="130">
        <v>1000</v>
      </c>
      <c r="CB17" s="131">
        <f>IFERROR(CA17/BW17,"-")</f>
        <v>1000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3</v>
      </c>
      <c r="CP17" s="141">
        <v>111000</v>
      </c>
      <c r="CQ17" s="141">
        <v>65000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4.2533333333333</v>
      </c>
      <c r="B18" s="203" t="s">
        <v>157</v>
      </c>
      <c r="C18" s="203" t="s">
        <v>126</v>
      </c>
      <c r="D18" s="203" t="s">
        <v>133</v>
      </c>
      <c r="E18" s="203"/>
      <c r="F18" s="203" t="s">
        <v>64</v>
      </c>
      <c r="G18" s="203" t="s">
        <v>158</v>
      </c>
      <c r="H18" s="90" t="s">
        <v>129</v>
      </c>
      <c r="I18" s="90" t="s">
        <v>159</v>
      </c>
      <c r="J18" s="188">
        <v>75000</v>
      </c>
      <c r="K18" s="81">
        <v>17</v>
      </c>
      <c r="L18" s="81">
        <v>0</v>
      </c>
      <c r="M18" s="81">
        <v>87</v>
      </c>
      <c r="N18" s="91">
        <v>5</v>
      </c>
      <c r="O18" s="92">
        <v>0</v>
      </c>
      <c r="P18" s="93">
        <f>N18+O18</f>
        <v>5</v>
      </c>
      <c r="Q18" s="82">
        <f>IFERROR(P18/M18,"-")</f>
        <v>0.057471264367816</v>
      </c>
      <c r="R18" s="81">
        <v>1</v>
      </c>
      <c r="S18" s="81">
        <v>0</v>
      </c>
      <c r="T18" s="82">
        <f>IFERROR(S18/(O18+P18),"-")</f>
        <v>0</v>
      </c>
      <c r="U18" s="182">
        <f>IFERROR(J18/SUM(P18:P19),"-")</f>
        <v>1171.875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244000</v>
      </c>
      <c r="AB18" s="85">
        <f>SUM(X18:X19)/SUM(J18:J19)</f>
        <v>4.2533333333333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0.2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0.2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0.2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160</v>
      </c>
      <c r="C19" s="203"/>
      <c r="D19" s="203"/>
      <c r="E19" s="203"/>
      <c r="F19" s="203" t="s">
        <v>69</v>
      </c>
      <c r="G19" s="203"/>
      <c r="H19" s="90"/>
      <c r="I19" s="90"/>
      <c r="J19" s="188"/>
      <c r="K19" s="81">
        <v>242</v>
      </c>
      <c r="L19" s="81">
        <v>182</v>
      </c>
      <c r="M19" s="81">
        <v>118</v>
      </c>
      <c r="N19" s="91">
        <v>56</v>
      </c>
      <c r="O19" s="92">
        <v>3</v>
      </c>
      <c r="P19" s="93">
        <f>N19+O19</f>
        <v>59</v>
      </c>
      <c r="Q19" s="82">
        <f>IFERROR(P19/M19,"-")</f>
        <v>0.5</v>
      </c>
      <c r="R19" s="81">
        <v>12</v>
      </c>
      <c r="S19" s="81">
        <v>6</v>
      </c>
      <c r="T19" s="82">
        <f>IFERROR(S19/(O19+P19),"-")</f>
        <v>0.096774193548387</v>
      </c>
      <c r="U19" s="182"/>
      <c r="V19" s="84">
        <v>8</v>
      </c>
      <c r="W19" s="82">
        <f>IF(P19=0,"-",V19/P19)</f>
        <v>0.13559322033898</v>
      </c>
      <c r="X19" s="186">
        <v>319000</v>
      </c>
      <c r="Y19" s="187">
        <f>IFERROR(X19/P19,"-")</f>
        <v>5406.7796610169</v>
      </c>
      <c r="Z19" s="187">
        <f>IFERROR(X19/V19,"-")</f>
        <v>39875</v>
      </c>
      <c r="AA19" s="188"/>
      <c r="AB19" s="85"/>
      <c r="AC19" s="79"/>
      <c r="AD19" s="94">
        <v>8</v>
      </c>
      <c r="AE19" s="95">
        <f>IF(P19=0,"",IF(AD19=0,"",(AD19/P19)))</f>
        <v>0.13559322033898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9</v>
      </c>
      <c r="AN19" s="101">
        <f>IF(P19=0,"",IF(AM19=0,"",(AM19/P19)))</f>
        <v>0.15254237288136</v>
      </c>
      <c r="AO19" s="100">
        <v>1</v>
      </c>
      <c r="AP19" s="102">
        <f>IFERROR(AP19/AM19,"-")</f>
        <v>0</v>
      </c>
      <c r="AQ19" s="103">
        <v>243000</v>
      </c>
      <c r="AR19" s="104">
        <f>IFERROR(AQ19/AM19,"-")</f>
        <v>27000</v>
      </c>
      <c r="AS19" s="105"/>
      <c r="AT19" s="105"/>
      <c r="AU19" s="105">
        <v>1</v>
      </c>
      <c r="AV19" s="106">
        <v>9</v>
      </c>
      <c r="AW19" s="107">
        <f>IF(P19=0,"",IF(AV19=0,"",(AV19/P19)))</f>
        <v>0.15254237288136</v>
      </c>
      <c r="AX19" s="106">
        <v>1</v>
      </c>
      <c r="AY19" s="108">
        <f>IFERROR(AX19/AV19,"-")</f>
        <v>0.11111111111111</v>
      </c>
      <c r="AZ19" s="109">
        <v>2000</v>
      </c>
      <c r="BA19" s="110">
        <f>IFERROR(AZ19/AV19,"-")</f>
        <v>222.22222222222</v>
      </c>
      <c r="BB19" s="111">
        <v>1</v>
      </c>
      <c r="BC19" s="111"/>
      <c r="BD19" s="111"/>
      <c r="BE19" s="112">
        <v>11</v>
      </c>
      <c r="BF19" s="113">
        <f>IF(P19=0,"",IF(BE19=0,"",(BE19/P19)))</f>
        <v>0.1864406779661</v>
      </c>
      <c r="BG19" s="112">
        <v>1</v>
      </c>
      <c r="BH19" s="114">
        <f>IFERROR(BG19/BE19,"-")</f>
        <v>0.090909090909091</v>
      </c>
      <c r="BI19" s="115">
        <v>10000</v>
      </c>
      <c r="BJ19" s="116">
        <f>IFERROR(BI19/BE19,"-")</f>
        <v>909.09090909091</v>
      </c>
      <c r="BK19" s="117"/>
      <c r="BL19" s="117">
        <v>1</v>
      </c>
      <c r="BM19" s="117"/>
      <c r="BN19" s="119">
        <v>17</v>
      </c>
      <c r="BO19" s="120">
        <f>IF(P19=0,"",IF(BN19=0,"",(BN19/P19)))</f>
        <v>0.28813559322034</v>
      </c>
      <c r="BP19" s="121">
        <v>3</v>
      </c>
      <c r="BQ19" s="122">
        <f>IFERROR(BP19/BN19,"-")</f>
        <v>0.17647058823529</v>
      </c>
      <c r="BR19" s="123">
        <v>51000</v>
      </c>
      <c r="BS19" s="124">
        <f>IFERROR(BR19/BN19,"-")</f>
        <v>3000</v>
      </c>
      <c r="BT19" s="125">
        <v>1</v>
      </c>
      <c r="BU19" s="125"/>
      <c r="BV19" s="125">
        <v>2</v>
      </c>
      <c r="BW19" s="126">
        <v>4</v>
      </c>
      <c r="BX19" s="127">
        <f>IF(P19=0,"",IF(BW19=0,"",(BW19/P19)))</f>
        <v>0.067796610169492</v>
      </c>
      <c r="BY19" s="128">
        <v>1</v>
      </c>
      <c r="BZ19" s="129">
        <f>IFERROR(BY19/BW19,"-")</f>
        <v>0.25</v>
      </c>
      <c r="CA19" s="130">
        <v>14000</v>
      </c>
      <c r="CB19" s="131">
        <f>IFERROR(CA19/BW19,"-")</f>
        <v>3500</v>
      </c>
      <c r="CC19" s="132"/>
      <c r="CD19" s="132"/>
      <c r="CE19" s="132">
        <v>1</v>
      </c>
      <c r="CF19" s="133">
        <v>1</v>
      </c>
      <c r="CG19" s="134">
        <f>IF(P19=0,"",IF(CF19=0,"",(CF19/P19)))</f>
        <v>0.016949152542373</v>
      </c>
      <c r="CH19" s="135">
        <v>1</v>
      </c>
      <c r="CI19" s="136">
        <f>IFERROR(CH19/CF19,"-")</f>
        <v>1</v>
      </c>
      <c r="CJ19" s="137">
        <v>9000</v>
      </c>
      <c r="CK19" s="138">
        <f>IFERROR(CJ19/CF19,"-")</f>
        <v>9000</v>
      </c>
      <c r="CL19" s="139"/>
      <c r="CM19" s="139"/>
      <c r="CN19" s="139">
        <v>1</v>
      </c>
      <c r="CO19" s="140">
        <v>8</v>
      </c>
      <c r="CP19" s="141">
        <v>319000</v>
      </c>
      <c r="CQ19" s="141">
        <v>243000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>
        <f>AB20</f>
        <v>0.23333333333333</v>
      </c>
      <c r="B20" s="203" t="s">
        <v>161</v>
      </c>
      <c r="C20" s="203" t="s">
        <v>126</v>
      </c>
      <c r="D20" s="203" t="s">
        <v>127</v>
      </c>
      <c r="E20" s="203"/>
      <c r="F20" s="203" t="s">
        <v>64</v>
      </c>
      <c r="G20" s="203" t="s">
        <v>162</v>
      </c>
      <c r="H20" s="90" t="s">
        <v>129</v>
      </c>
      <c r="I20" s="90" t="s">
        <v>163</v>
      </c>
      <c r="J20" s="188">
        <v>75000</v>
      </c>
      <c r="K20" s="81">
        <v>30</v>
      </c>
      <c r="L20" s="81">
        <v>0</v>
      </c>
      <c r="M20" s="81">
        <v>118</v>
      </c>
      <c r="N20" s="91">
        <v>12</v>
      </c>
      <c r="O20" s="92">
        <v>1</v>
      </c>
      <c r="P20" s="93">
        <f>N20+O20</f>
        <v>13</v>
      </c>
      <c r="Q20" s="82">
        <f>IFERROR(P20/M20,"-")</f>
        <v>0.11016949152542</v>
      </c>
      <c r="R20" s="81">
        <v>0</v>
      </c>
      <c r="S20" s="81">
        <v>2</v>
      </c>
      <c r="T20" s="82">
        <f>IFERROR(S20/(O20+P20),"-")</f>
        <v>0.14285714285714</v>
      </c>
      <c r="U20" s="182">
        <f>IFERROR(J20/SUM(P20:P21),"-")</f>
        <v>892.85714285714</v>
      </c>
      <c r="V20" s="84">
        <v>1</v>
      </c>
      <c r="W20" s="82">
        <f>IF(P20=0,"-",V20/P20)</f>
        <v>0.076923076923077</v>
      </c>
      <c r="X20" s="186">
        <v>3000</v>
      </c>
      <c r="Y20" s="187">
        <f>IFERROR(X20/P20,"-")</f>
        <v>230.76923076923</v>
      </c>
      <c r="Z20" s="187">
        <f>IFERROR(X20/V20,"-")</f>
        <v>3000</v>
      </c>
      <c r="AA20" s="188">
        <f>SUM(X20:X21)-SUM(J20:J21)</f>
        <v>-57500</v>
      </c>
      <c r="AB20" s="85">
        <f>SUM(X20:X21)/SUM(J20:J21)</f>
        <v>0.23333333333333</v>
      </c>
      <c r="AC20" s="79"/>
      <c r="AD20" s="94">
        <v>3</v>
      </c>
      <c r="AE20" s="95">
        <f>IF(P20=0,"",IF(AD20=0,"",(AD20/P20)))</f>
        <v>0.23076923076923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5</v>
      </c>
      <c r="AN20" s="101">
        <f>IF(P20=0,"",IF(AM20=0,"",(AM20/P20)))</f>
        <v>0.38461538461538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0.23076923076923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0.076923076923077</v>
      </c>
      <c r="BP20" s="121">
        <v>1</v>
      </c>
      <c r="BQ20" s="122">
        <f>IFERROR(BP20/BN20,"-")</f>
        <v>1</v>
      </c>
      <c r="BR20" s="123">
        <v>3000</v>
      </c>
      <c r="BS20" s="124">
        <f>IFERROR(BR20/BN20,"-")</f>
        <v>3000</v>
      </c>
      <c r="BT20" s="125">
        <v>1</v>
      </c>
      <c r="BU20" s="125"/>
      <c r="BV20" s="125"/>
      <c r="BW20" s="126">
        <v>1</v>
      </c>
      <c r="BX20" s="127">
        <f>IF(P20=0,"",IF(BW20=0,"",(BW20/P20)))</f>
        <v>0.076923076923077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164</v>
      </c>
      <c r="C21" s="203"/>
      <c r="D21" s="203"/>
      <c r="E21" s="203"/>
      <c r="F21" s="203" t="s">
        <v>69</v>
      </c>
      <c r="G21" s="203"/>
      <c r="H21" s="90"/>
      <c r="I21" s="90"/>
      <c r="J21" s="188"/>
      <c r="K21" s="81">
        <v>232</v>
      </c>
      <c r="L21" s="81">
        <v>190</v>
      </c>
      <c r="M21" s="81">
        <v>125</v>
      </c>
      <c r="N21" s="91">
        <v>71</v>
      </c>
      <c r="O21" s="92">
        <v>0</v>
      </c>
      <c r="P21" s="93">
        <f>N21+O21</f>
        <v>71</v>
      </c>
      <c r="Q21" s="82">
        <f>IFERROR(P21/M21,"-")</f>
        <v>0.568</v>
      </c>
      <c r="R21" s="81">
        <v>2</v>
      </c>
      <c r="S21" s="81">
        <v>15</v>
      </c>
      <c r="T21" s="82">
        <f>IFERROR(S21/(O21+P21),"-")</f>
        <v>0.2112676056338</v>
      </c>
      <c r="U21" s="182"/>
      <c r="V21" s="84">
        <v>1</v>
      </c>
      <c r="W21" s="82">
        <f>IF(P21=0,"-",V21/P21)</f>
        <v>0.014084507042254</v>
      </c>
      <c r="X21" s="186">
        <v>14500</v>
      </c>
      <c r="Y21" s="187">
        <f>IFERROR(X21/P21,"-")</f>
        <v>204.22535211268</v>
      </c>
      <c r="Z21" s="187">
        <f>IFERROR(X21/V21,"-")</f>
        <v>14500</v>
      </c>
      <c r="AA21" s="188"/>
      <c r="AB21" s="85"/>
      <c r="AC21" s="79"/>
      <c r="AD21" s="94">
        <v>8</v>
      </c>
      <c r="AE21" s="95">
        <f>IF(P21=0,"",IF(AD21=0,"",(AD21/P21)))</f>
        <v>0.11267605633803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5</v>
      </c>
      <c r="AN21" s="101">
        <f>IF(P21=0,"",IF(AM21=0,"",(AM21/P21)))</f>
        <v>0.070422535211268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9</v>
      </c>
      <c r="AW21" s="107">
        <f>IF(P21=0,"",IF(AV21=0,"",(AV21/P21)))</f>
        <v>0.12676056338028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22</v>
      </c>
      <c r="BF21" s="113">
        <f>IF(P21=0,"",IF(BE21=0,"",(BE21/P21)))</f>
        <v>0.30985915492958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14</v>
      </c>
      <c r="BO21" s="120">
        <f>IF(P21=0,"",IF(BN21=0,"",(BN21/P21)))</f>
        <v>0.19718309859155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8</v>
      </c>
      <c r="BX21" s="127">
        <f>IF(P21=0,"",IF(BW21=0,"",(BW21/P21)))</f>
        <v>0.11267605633803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5</v>
      </c>
      <c r="CG21" s="134">
        <f>IF(P21=0,"",IF(CF21=0,"",(CF21/P21)))</f>
        <v>0.070422535211268</v>
      </c>
      <c r="CH21" s="135">
        <v>1</v>
      </c>
      <c r="CI21" s="136">
        <f>IFERROR(CH21/CF21,"-")</f>
        <v>0.2</v>
      </c>
      <c r="CJ21" s="137">
        <v>14500</v>
      </c>
      <c r="CK21" s="138">
        <f>IFERROR(CJ21/CF21,"-")</f>
        <v>2900</v>
      </c>
      <c r="CL21" s="139"/>
      <c r="CM21" s="139"/>
      <c r="CN21" s="139">
        <v>1</v>
      </c>
      <c r="CO21" s="140">
        <v>1</v>
      </c>
      <c r="CP21" s="141">
        <v>14500</v>
      </c>
      <c r="CQ21" s="141">
        <v>14500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0.49090909090909</v>
      </c>
      <c r="B22" s="203" t="s">
        <v>165</v>
      </c>
      <c r="C22" s="203" t="s">
        <v>132</v>
      </c>
      <c r="D22" s="203" t="s">
        <v>133</v>
      </c>
      <c r="E22" s="203" t="s">
        <v>138</v>
      </c>
      <c r="F22" s="203" t="s">
        <v>64</v>
      </c>
      <c r="G22" s="203" t="s">
        <v>166</v>
      </c>
      <c r="H22" s="90" t="s">
        <v>140</v>
      </c>
      <c r="I22" s="90" t="s">
        <v>101</v>
      </c>
      <c r="J22" s="188">
        <v>110000</v>
      </c>
      <c r="K22" s="81">
        <v>17</v>
      </c>
      <c r="L22" s="81">
        <v>0</v>
      </c>
      <c r="M22" s="81">
        <v>56</v>
      </c>
      <c r="N22" s="91">
        <v>6</v>
      </c>
      <c r="O22" s="92">
        <v>1</v>
      </c>
      <c r="P22" s="93">
        <f>N22+O22</f>
        <v>7</v>
      </c>
      <c r="Q22" s="82">
        <f>IFERROR(P22/M22,"-")</f>
        <v>0.125</v>
      </c>
      <c r="R22" s="81">
        <v>1</v>
      </c>
      <c r="S22" s="81">
        <v>1</v>
      </c>
      <c r="T22" s="82">
        <f>IFERROR(S22/(O22+P22),"-")</f>
        <v>0.125</v>
      </c>
      <c r="U22" s="182">
        <f>IFERROR(J22/SUM(P22:P23),"-")</f>
        <v>3055.5555555556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-56000</v>
      </c>
      <c r="AB22" s="85">
        <f>SUM(X22:X23)/SUM(J22:J23)</f>
        <v>0.49090909090909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3</v>
      </c>
      <c r="AN22" s="101">
        <f>IF(P22=0,"",IF(AM22=0,"",(AM22/P22)))</f>
        <v>0.42857142857143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2</v>
      </c>
      <c r="AW22" s="107">
        <f>IF(P22=0,"",IF(AV22=0,"",(AV22/P22)))</f>
        <v>0.28571428571429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1</v>
      </c>
      <c r="BF22" s="113">
        <f>IF(P22=0,"",IF(BE22=0,"",(BE22/P22)))</f>
        <v>0.14285714285714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0.14285714285714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167</v>
      </c>
      <c r="C23" s="203"/>
      <c r="D23" s="203"/>
      <c r="E23" s="203"/>
      <c r="F23" s="203" t="s">
        <v>69</v>
      </c>
      <c r="G23" s="203"/>
      <c r="H23" s="90"/>
      <c r="I23" s="90"/>
      <c r="J23" s="188"/>
      <c r="K23" s="81">
        <v>160</v>
      </c>
      <c r="L23" s="81">
        <v>112</v>
      </c>
      <c r="M23" s="81">
        <v>65</v>
      </c>
      <c r="N23" s="91">
        <v>29</v>
      </c>
      <c r="O23" s="92">
        <v>0</v>
      </c>
      <c r="P23" s="93">
        <f>N23+O23</f>
        <v>29</v>
      </c>
      <c r="Q23" s="82">
        <f>IFERROR(P23/M23,"-")</f>
        <v>0.44615384615385</v>
      </c>
      <c r="R23" s="81">
        <v>1</v>
      </c>
      <c r="S23" s="81">
        <v>3</v>
      </c>
      <c r="T23" s="82">
        <f>IFERROR(S23/(O23+P23),"-")</f>
        <v>0.10344827586207</v>
      </c>
      <c r="U23" s="182"/>
      <c r="V23" s="84">
        <v>2</v>
      </c>
      <c r="W23" s="82">
        <f>IF(P23=0,"-",V23/P23)</f>
        <v>0.068965517241379</v>
      </c>
      <c r="X23" s="186">
        <v>54000</v>
      </c>
      <c r="Y23" s="187">
        <f>IFERROR(X23/P23,"-")</f>
        <v>1862.0689655172</v>
      </c>
      <c r="Z23" s="187">
        <f>IFERROR(X23/V23,"-")</f>
        <v>27000</v>
      </c>
      <c r="AA23" s="188"/>
      <c r="AB23" s="85"/>
      <c r="AC23" s="79"/>
      <c r="AD23" s="94">
        <v>3</v>
      </c>
      <c r="AE23" s="95">
        <f>IF(P23=0,"",IF(AD23=0,"",(AD23/P23)))</f>
        <v>0.10344827586207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>
        <v>2</v>
      </c>
      <c r="AN23" s="101">
        <f>IF(P23=0,"",IF(AM23=0,"",(AM23/P23)))</f>
        <v>0.068965517241379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>
        <v>6</v>
      </c>
      <c r="AW23" s="107">
        <f>IF(P23=0,"",IF(AV23=0,"",(AV23/P23)))</f>
        <v>0.20689655172414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8</v>
      </c>
      <c r="BF23" s="113">
        <f>IF(P23=0,"",IF(BE23=0,"",(BE23/P23)))</f>
        <v>0.27586206896552</v>
      </c>
      <c r="BG23" s="112">
        <v>1</v>
      </c>
      <c r="BH23" s="114">
        <f>IFERROR(BG23/BE23,"-")</f>
        <v>0.125</v>
      </c>
      <c r="BI23" s="115">
        <v>22000</v>
      </c>
      <c r="BJ23" s="116">
        <f>IFERROR(BI23/BE23,"-")</f>
        <v>2750</v>
      </c>
      <c r="BK23" s="117"/>
      <c r="BL23" s="117"/>
      <c r="BM23" s="117">
        <v>1</v>
      </c>
      <c r="BN23" s="119">
        <v>9</v>
      </c>
      <c r="BO23" s="120">
        <f>IF(P23=0,"",IF(BN23=0,"",(BN23/P23)))</f>
        <v>0.31034482758621</v>
      </c>
      <c r="BP23" s="121">
        <v>1</v>
      </c>
      <c r="BQ23" s="122">
        <f>IFERROR(BP23/BN23,"-")</f>
        <v>0.11111111111111</v>
      </c>
      <c r="BR23" s="123">
        <v>32000</v>
      </c>
      <c r="BS23" s="124">
        <f>IFERROR(BR23/BN23,"-")</f>
        <v>3555.5555555556</v>
      </c>
      <c r="BT23" s="125"/>
      <c r="BU23" s="125"/>
      <c r="BV23" s="125">
        <v>1</v>
      </c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0.03448275862069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2</v>
      </c>
      <c r="CP23" s="141">
        <v>54000</v>
      </c>
      <c r="CQ23" s="141">
        <v>32000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0.20454545454545</v>
      </c>
      <c r="B24" s="203" t="s">
        <v>168</v>
      </c>
      <c r="C24" s="203" t="s">
        <v>132</v>
      </c>
      <c r="D24" s="203" t="s">
        <v>133</v>
      </c>
      <c r="E24" s="203" t="s">
        <v>169</v>
      </c>
      <c r="F24" s="203" t="s">
        <v>64</v>
      </c>
      <c r="G24" s="203" t="s">
        <v>170</v>
      </c>
      <c r="H24" s="90" t="s">
        <v>129</v>
      </c>
      <c r="I24" s="90" t="s">
        <v>121</v>
      </c>
      <c r="J24" s="188">
        <v>110000</v>
      </c>
      <c r="K24" s="81">
        <v>44</v>
      </c>
      <c r="L24" s="81">
        <v>0</v>
      </c>
      <c r="M24" s="81">
        <v>137</v>
      </c>
      <c r="N24" s="91">
        <v>20</v>
      </c>
      <c r="O24" s="92">
        <v>1</v>
      </c>
      <c r="P24" s="93">
        <f>N24+O24</f>
        <v>21</v>
      </c>
      <c r="Q24" s="82">
        <f>IFERROR(P24/M24,"-")</f>
        <v>0.15328467153285</v>
      </c>
      <c r="R24" s="81">
        <v>2</v>
      </c>
      <c r="S24" s="81">
        <v>6</v>
      </c>
      <c r="T24" s="82">
        <f>IFERROR(S24/(O24+P24),"-")</f>
        <v>0.27272727272727</v>
      </c>
      <c r="U24" s="182">
        <f>IFERROR(J24/SUM(P24:P25),"-")</f>
        <v>1718.75</v>
      </c>
      <c r="V24" s="84">
        <v>1</v>
      </c>
      <c r="W24" s="82">
        <f>IF(P24=0,"-",V24/P24)</f>
        <v>0.047619047619048</v>
      </c>
      <c r="X24" s="186">
        <v>17000</v>
      </c>
      <c r="Y24" s="187">
        <f>IFERROR(X24/P24,"-")</f>
        <v>809.52380952381</v>
      </c>
      <c r="Z24" s="187">
        <f>IFERROR(X24/V24,"-")</f>
        <v>17000</v>
      </c>
      <c r="AA24" s="188">
        <f>SUM(X24:X25)-SUM(J24:J25)</f>
        <v>-87500</v>
      </c>
      <c r="AB24" s="85">
        <f>SUM(X24:X25)/SUM(J24:J25)</f>
        <v>0.20454545454545</v>
      </c>
      <c r="AC24" s="79"/>
      <c r="AD24" s="94">
        <v>8</v>
      </c>
      <c r="AE24" s="95">
        <f>IF(P24=0,"",IF(AD24=0,"",(AD24/P24)))</f>
        <v>0.38095238095238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>
        <v>5</v>
      </c>
      <c r="AN24" s="101">
        <f>IF(P24=0,"",IF(AM24=0,"",(AM24/P24)))</f>
        <v>0.23809523809524</v>
      </c>
      <c r="AO24" s="100">
        <v>1</v>
      </c>
      <c r="AP24" s="102">
        <f>IFERROR(AP24/AM24,"-")</f>
        <v>0</v>
      </c>
      <c r="AQ24" s="103">
        <v>17000</v>
      </c>
      <c r="AR24" s="104">
        <f>IFERROR(AQ24/AM24,"-")</f>
        <v>3400</v>
      </c>
      <c r="AS24" s="105"/>
      <c r="AT24" s="105"/>
      <c r="AU24" s="105">
        <v>1</v>
      </c>
      <c r="AV24" s="106">
        <v>4</v>
      </c>
      <c r="AW24" s="107">
        <f>IF(P24=0,"",IF(AV24=0,"",(AV24/P24)))</f>
        <v>0.19047619047619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4</v>
      </c>
      <c r="BF24" s="113">
        <f>IF(P24=0,"",IF(BE24=0,"",(BE24/P24)))</f>
        <v>0.19047619047619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17000</v>
      </c>
      <c r="CQ24" s="141">
        <v>17000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171</v>
      </c>
      <c r="C25" s="203"/>
      <c r="D25" s="203"/>
      <c r="E25" s="203"/>
      <c r="F25" s="203" t="s">
        <v>69</v>
      </c>
      <c r="G25" s="203"/>
      <c r="H25" s="90"/>
      <c r="I25" s="90"/>
      <c r="J25" s="188"/>
      <c r="K25" s="81">
        <v>138</v>
      </c>
      <c r="L25" s="81">
        <v>110</v>
      </c>
      <c r="M25" s="81">
        <v>70</v>
      </c>
      <c r="N25" s="91">
        <v>41</v>
      </c>
      <c r="O25" s="92">
        <v>2</v>
      </c>
      <c r="P25" s="93">
        <f>N25+O25</f>
        <v>43</v>
      </c>
      <c r="Q25" s="82">
        <f>IFERROR(P25/M25,"-")</f>
        <v>0.61428571428571</v>
      </c>
      <c r="R25" s="81">
        <v>4</v>
      </c>
      <c r="S25" s="81">
        <v>7</v>
      </c>
      <c r="T25" s="82">
        <f>IFERROR(S25/(O25+P25),"-")</f>
        <v>0.15555555555556</v>
      </c>
      <c r="U25" s="182"/>
      <c r="V25" s="84">
        <v>3</v>
      </c>
      <c r="W25" s="82">
        <f>IF(P25=0,"-",V25/P25)</f>
        <v>0.069767441860465</v>
      </c>
      <c r="X25" s="186">
        <v>5500</v>
      </c>
      <c r="Y25" s="187">
        <f>IFERROR(X25/P25,"-")</f>
        <v>127.90697674419</v>
      </c>
      <c r="Z25" s="187">
        <f>IFERROR(X25/V25,"-")</f>
        <v>1833.3333333333</v>
      </c>
      <c r="AA25" s="188"/>
      <c r="AB25" s="85"/>
      <c r="AC25" s="79"/>
      <c r="AD25" s="94">
        <v>8</v>
      </c>
      <c r="AE25" s="95">
        <f>IF(P25=0,"",IF(AD25=0,"",(AD25/P25)))</f>
        <v>0.18604651162791</v>
      </c>
      <c r="AF25" s="94">
        <v>1</v>
      </c>
      <c r="AG25" s="96">
        <f>IFERROR(AF25/AD25,"-")</f>
        <v>0.125</v>
      </c>
      <c r="AH25" s="97">
        <v>1500</v>
      </c>
      <c r="AI25" s="98">
        <f>IFERROR(AH25/AD25,"-")</f>
        <v>187.5</v>
      </c>
      <c r="AJ25" s="99">
        <v>1</v>
      </c>
      <c r="AK25" s="99"/>
      <c r="AL25" s="99"/>
      <c r="AM25" s="100">
        <v>10</v>
      </c>
      <c r="AN25" s="101">
        <f>IF(P25=0,"",IF(AM25=0,"",(AM25/P25)))</f>
        <v>0.23255813953488</v>
      </c>
      <c r="AO25" s="100">
        <v>1</v>
      </c>
      <c r="AP25" s="102">
        <f>IFERROR(AP25/AM25,"-")</f>
        <v>0</v>
      </c>
      <c r="AQ25" s="103">
        <v>3000</v>
      </c>
      <c r="AR25" s="104">
        <f>IFERROR(AQ25/AM25,"-")</f>
        <v>300</v>
      </c>
      <c r="AS25" s="105">
        <v>1</v>
      </c>
      <c r="AT25" s="105"/>
      <c r="AU25" s="105"/>
      <c r="AV25" s="106">
        <v>6</v>
      </c>
      <c r="AW25" s="107">
        <f>IF(P25=0,"",IF(AV25=0,"",(AV25/P25)))</f>
        <v>0.13953488372093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7</v>
      </c>
      <c r="BF25" s="113">
        <f>IF(P25=0,"",IF(BE25=0,"",(BE25/P25)))</f>
        <v>0.16279069767442</v>
      </c>
      <c r="BG25" s="112">
        <v>1</v>
      </c>
      <c r="BH25" s="114">
        <f>IFERROR(BG25/BE25,"-")</f>
        <v>0.14285714285714</v>
      </c>
      <c r="BI25" s="115">
        <v>1000</v>
      </c>
      <c r="BJ25" s="116">
        <f>IFERROR(BI25/BE25,"-")</f>
        <v>142.85714285714</v>
      </c>
      <c r="BK25" s="117">
        <v>1</v>
      </c>
      <c r="BL25" s="117"/>
      <c r="BM25" s="117"/>
      <c r="BN25" s="119">
        <v>6</v>
      </c>
      <c r="BO25" s="120">
        <f>IF(P25=0,"",IF(BN25=0,"",(BN25/P25)))</f>
        <v>0.13953488372093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4</v>
      </c>
      <c r="BX25" s="127">
        <f>IF(P25=0,"",IF(BW25=0,"",(BW25/P25)))</f>
        <v>0.093023255813953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2</v>
      </c>
      <c r="CG25" s="134">
        <f>IF(P25=0,"",IF(CF25=0,"",(CF25/P25)))</f>
        <v>0.046511627906977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3</v>
      </c>
      <c r="CP25" s="141">
        <v>5500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3.5466666666667</v>
      </c>
      <c r="B26" s="203" t="s">
        <v>172</v>
      </c>
      <c r="C26" s="203" t="s">
        <v>173</v>
      </c>
      <c r="D26" s="203" t="s">
        <v>133</v>
      </c>
      <c r="E26" s="203"/>
      <c r="F26" s="203" t="s">
        <v>64</v>
      </c>
      <c r="G26" s="203" t="s">
        <v>174</v>
      </c>
      <c r="H26" s="90" t="s">
        <v>150</v>
      </c>
      <c r="I26" s="90" t="s">
        <v>121</v>
      </c>
      <c r="J26" s="188">
        <v>75000</v>
      </c>
      <c r="K26" s="81">
        <v>18</v>
      </c>
      <c r="L26" s="81">
        <v>0</v>
      </c>
      <c r="M26" s="81">
        <v>57</v>
      </c>
      <c r="N26" s="91">
        <v>5</v>
      </c>
      <c r="O26" s="92">
        <v>0</v>
      </c>
      <c r="P26" s="93">
        <f>N26+O26</f>
        <v>5</v>
      </c>
      <c r="Q26" s="82">
        <f>IFERROR(P26/M26,"-")</f>
        <v>0.087719298245614</v>
      </c>
      <c r="R26" s="81">
        <v>1</v>
      </c>
      <c r="S26" s="81">
        <v>0</v>
      </c>
      <c r="T26" s="82">
        <f>IFERROR(S26/(O26+P26),"-")</f>
        <v>0</v>
      </c>
      <c r="U26" s="182">
        <f>IFERROR(J26/SUM(P26:P27),"-")</f>
        <v>1442.3076923077</v>
      </c>
      <c r="V26" s="84">
        <v>1</v>
      </c>
      <c r="W26" s="82">
        <f>IF(P26=0,"-",V26/P26)</f>
        <v>0.2</v>
      </c>
      <c r="X26" s="186">
        <v>13000</v>
      </c>
      <c r="Y26" s="187">
        <f>IFERROR(X26/P26,"-")</f>
        <v>2600</v>
      </c>
      <c r="Z26" s="187">
        <f>IFERROR(X26/V26,"-")</f>
        <v>13000</v>
      </c>
      <c r="AA26" s="188">
        <f>SUM(X26:X27)-SUM(J26:J27)</f>
        <v>191000</v>
      </c>
      <c r="AB26" s="85">
        <f>SUM(X26:X27)/SUM(J26:J27)</f>
        <v>3.5466666666667</v>
      </c>
      <c r="AC26" s="79"/>
      <c r="AD26" s="94">
        <v>1</v>
      </c>
      <c r="AE26" s="95">
        <f>IF(P26=0,"",IF(AD26=0,"",(AD26/P26)))</f>
        <v>0.2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0.2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3</v>
      </c>
      <c r="BO26" s="120">
        <f>IF(P26=0,"",IF(BN26=0,"",(BN26/P26)))</f>
        <v>0.6</v>
      </c>
      <c r="BP26" s="121">
        <v>1</v>
      </c>
      <c r="BQ26" s="122">
        <f>IFERROR(BP26/BN26,"-")</f>
        <v>0.33333333333333</v>
      </c>
      <c r="BR26" s="123">
        <v>13000</v>
      </c>
      <c r="BS26" s="124">
        <f>IFERROR(BR26/BN26,"-")</f>
        <v>4333.3333333333</v>
      </c>
      <c r="BT26" s="125"/>
      <c r="BU26" s="125"/>
      <c r="BV26" s="125">
        <v>1</v>
      </c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13000</v>
      </c>
      <c r="CQ26" s="141">
        <v>13000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175</v>
      </c>
      <c r="C27" s="203"/>
      <c r="D27" s="203"/>
      <c r="E27" s="203"/>
      <c r="F27" s="203" t="s">
        <v>69</v>
      </c>
      <c r="G27" s="203"/>
      <c r="H27" s="90"/>
      <c r="I27" s="90"/>
      <c r="J27" s="188"/>
      <c r="K27" s="81">
        <v>208</v>
      </c>
      <c r="L27" s="81">
        <v>172</v>
      </c>
      <c r="M27" s="81">
        <v>96</v>
      </c>
      <c r="N27" s="91">
        <v>47</v>
      </c>
      <c r="O27" s="92">
        <v>0</v>
      </c>
      <c r="P27" s="93">
        <f>N27+O27</f>
        <v>47</v>
      </c>
      <c r="Q27" s="82">
        <f>IFERROR(P27/M27,"-")</f>
        <v>0.48958333333333</v>
      </c>
      <c r="R27" s="81">
        <v>6</v>
      </c>
      <c r="S27" s="81">
        <v>10</v>
      </c>
      <c r="T27" s="82">
        <f>IFERROR(S27/(O27+P27),"-")</f>
        <v>0.21276595744681</v>
      </c>
      <c r="U27" s="182"/>
      <c r="V27" s="84">
        <v>2</v>
      </c>
      <c r="W27" s="82">
        <f>IF(P27=0,"-",V27/P27)</f>
        <v>0.042553191489362</v>
      </c>
      <c r="X27" s="186">
        <v>253000</v>
      </c>
      <c r="Y27" s="187">
        <f>IFERROR(X27/P27,"-")</f>
        <v>5382.9787234043</v>
      </c>
      <c r="Z27" s="187">
        <f>IFERROR(X27/V27,"-")</f>
        <v>126500</v>
      </c>
      <c r="AA27" s="188"/>
      <c r="AB27" s="85"/>
      <c r="AC27" s="79"/>
      <c r="AD27" s="94">
        <v>8</v>
      </c>
      <c r="AE27" s="95">
        <f>IF(P27=0,"",IF(AD27=0,"",(AD27/P27)))</f>
        <v>0.17021276595745</v>
      </c>
      <c r="AF27" s="94"/>
      <c r="AG27" s="96">
        <f>IFERROR(AF27/AD27,"-")</f>
        <v>0</v>
      </c>
      <c r="AH27" s="97"/>
      <c r="AI27" s="98">
        <f>IFERROR(AH27/AD27,"-")</f>
        <v>0</v>
      </c>
      <c r="AJ27" s="99"/>
      <c r="AK27" s="99"/>
      <c r="AL27" s="99"/>
      <c r="AM27" s="100">
        <v>5</v>
      </c>
      <c r="AN27" s="101">
        <f>IF(P27=0,"",IF(AM27=0,"",(AM27/P27)))</f>
        <v>0.1063829787234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4</v>
      </c>
      <c r="AW27" s="107">
        <f>IF(P27=0,"",IF(AV27=0,"",(AV27/P27)))</f>
        <v>0.085106382978723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13</v>
      </c>
      <c r="BF27" s="113">
        <f>IF(P27=0,"",IF(BE27=0,"",(BE27/P27)))</f>
        <v>0.27659574468085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6</v>
      </c>
      <c r="BO27" s="120">
        <f>IF(P27=0,"",IF(BN27=0,"",(BN27/P27)))</f>
        <v>0.12765957446809</v>
      </c>
      <c r="BP27" s="121">
        <v>1</v>
      </c>
      <c r="BQ27" s="122">
        <f>IFERROR(BP27/BN27,"-")</f>
        <v>0.16666666666667</v>
      </c>
      <c r="BR27" s="123">
        <v>8000</v>
      </c>
      <c r="BS27" s="124">
        <f>IFERROR(BR27/BN27,"-")</f>
        <v>1333.3333333333</v>
      </c>
      <c r="BT27" s="125"/>
      <c r="BU27" s="125">
        <v>1</v>
      </c>
      <c r="BV27" s="125"/>
      <c r="BW27" s="126">
        <v>10</v>
      </c>
      <c r="BX27" s="127">
        <f>IF(P27=0,"",IF(BW27=0,"",(BW27/P27)))</f>
        <v>0.21276595744681</v>
      </c>
      <c r="BY27" s="128">
        <v>1</v>
      </c>
      <c r="BZ27" s="129">
        <f>IFERROR(BY27/BW27,"-")</f>
        <v>0.1</v>
      </c>
      <c r="CA27" s="130">
        <v>245000</v>
      </c>
      <c r="CB27" s="131">
        <f>IFERROR(CA27/BW27,"-")</f>
        <v>24500</v>
      </c>
      <c r="CC27" s="132"/>
      <c r="CD27" s="132"/>
      <c r="CE27" s="132">
        <v>1</v>
      </c>
      <c r="CF27" s="133">
        <v>1</v>
      </c>
      <c r="CG27" s="134">
        <f>IF(P27=0,"",IF(CF27=0,"",(CF27/P27)))</f>
        <v>0.021276595744681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2</v>
      </c>
      <c r="CP27" s="141">
        <v>253000</v>
      </c>
      <c r="CQ27" s="141">
        <v>245000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30"/>
      <c r="B28" s="87"/>
      <c r="C28" s="88"/>
      <c r="D28" s="88"/>
      <c r="E28" s="88"/>
      <c r="F28" s="89"/>
      <c r="G28" s="90"/>
      <c r="H28" s="90"/>
      <c r="I28" s="90"/>
      <c r="J28" s="192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59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30"/>
      <c r="B29" s="37"/>
      <c r="C29" s="21"/>
      <c r="D29" s="21"/>
      <c r="E29" s="21"/>
      <c r="F29" s="22"/>
      <c r="G29" s="36"/>
      <c r="H29" s="36"/>
      <c r="I29" s="75"/>
      <c r="J29" s="193"/>
      <c r="K29" s="34"/>
      <c r="L29" s="34"/>
      <c r="M29" s="31"/>
      <c r="N29" s="23"/>
      <c r="O29" s="23"/>
      <c r="P29" s="23"/>
      <c r="Q29" s="33"/>
      <c r="R29" s="32"/>
      <c r="S29" s="23"/>
      <c r="T29" s="32"/>
      <c r="U29" s="183"/>
      <c r="V29" s="25"/>
      <c r="W29" s="25"/>
      <c r="X29" s="189"/>
      <c r="Y29" s="189"/>
      <c r="Z29" s="189"/>
      <c r="AA29" s="189"/>
      <c r="AB29" s="33"/>
      <c r="AC29" s="61"/>
      <c r="AD29" s="63"/>
      <c r="AE29" s="64"/>
      <c r="AF29" s="63"/>
      <c r="AG29" s="67"/>
      <c r="AH29" s="68"/>
      <c r="AI29" s="69"/>
      <c r="AJ29" s="70"/>
      <c r="AK29" s="70"/>
      <c r="AL29" s="70"/>
      <c r="AM29" s="63"/>
      <c r="AN29" s="64"/>
      <c r="AO29" s="63"/>
      <c r="AP29" s="67"/>
      <c r="AQ29" s="68"/>
      <c r="AR29" s="69"/>
      <c r="AS29" s="70"/>
      <c r="AT29" s="70"/>
      <c r="AU29" s="70"/>
      <c r="AV29" s="63"/>
      <c r="AW29" s="64"/>
      <c r="AX29" s="63"/>
      <c r="AY29" s="67"/>
      <c r="AZ29" s="68"/>
      <c r="BA29" s="69"/>
      <c r="BB29" s="70"/>
      <c r="BC29" s="70"/>
      <c r="BD29" s="70"/>
      <c r="BE29" s="63"/>
      <c r="BF29" s="64"/>
      <c r="BG29" s="63"/>
      <c r="BH29" s="67"/>
      <c r="BI29" s="68"/>
      <c r="BJ29" s="69"/>
      <c r="BK29" s="70"/>
      <c r="BL29" s="70"/>
      <c r="BM29" s="70"/>
      <c r="BN29" s="65"/>
      <c r="BO29" s="66"/>
      <c r="BP29" s="63"/>
      <c r="BQ29" s="67"/>
      <c r="BR29" s="68"/>
      <c r="BS29" s="69"/>
      <c r="BT29" s="70"/>
      <c r="BU29" s="70"/>
      <c r="BV29" s="70"/>
      <c r="BW29" s="65"/>
      <c r="BX29" s="66"/>
      <c r="BY29" s="63"/>
      <c r="BZ29" s="67"/>
      <c r="CA29" s="68"/>
      <c r="CB29" s="69"/>
      <c r="CC29" s="70"/>
      <c r="CD29" s="70"/>
      <c r="CE29" s="70"/>
      <c r="CF29" s="65"/>
      <c r="CG29" s="66"/>
      <c r="CH29" s="63"/>
      <c r="CI29" s="67"/>
      <c r="CJ29" s="68"/>
      <c r="CK29" s="69"/>
      <c r="CL29" s="70"/>
      <c r="CM29" s="70"/>
      <c r="CN29" s="70"/>
      <c r="CO29" s="71"/>
      <c r="CP29" s="68"/>
      <c r="CQ29" s="68"/>
      <c r="CR29" s="68"/>
      <c r="CS29" s="72"/>
    </row>
    <row r="30" spans="1:98">
      <c r="A30" s="19">
        <f>AB30</f>
        <v>1.5318777292576</v>
      </c>
      <c r="B30" s="39"/>
      <c r="C30" s="39"/>
      <c r="D30" s="39"/>
      <c r="E30" s="39"/>
      <c r="F30" s="39"/>
      <c r="G30" s="40" t="s">
        <v>176</v>
      </c>
      <c r="H30" s="40"/>
      <c r="I30" s="40"/>
      <c r="J30" s="190">
        <f>SUM(J6:J29)</f>
        <v>1145000</v>
      </c>
      <c r="K30" s="41">
        <f>SUM(K6:K29)</f>
        <v>2599</v>
      </c>
      <c r="L30" s="41">
        <f>SUM(L6:L29)</f>
        <v>1765</v>
      </c>
      <c r="M30" s="41">
        <f>SUM(M6:M29)</f>
        <v>2244</v>
      </c>
      <c r="N30" s="41">
        <f>SUM(N6:N29)</f>
        <v>684</v>
      </c>
      <c r="O30" s="41">
        <f>SUM(O6:O29)</f>
        <v>25</v>
      </c>
      <c r="P30" s="41">
        <f>SUM(P6:P29)</f>
        <v>709</v>
      </c>
      <c r="Q30" s="42">
        <f>IFERROR(P30/M30,"-")</f>
        <v>0.31595365418895</v>
      </c>
      <c r="R30" s="78">
        <f>SUM(R6:R29)</f>
        <v>55</v>
      </c>
      <c r="S30" s="78">
        <f>SUM(S6:S29)</f>
        <v>140</v>
      </c>
      <c r="T30" s="42">
        <f>IFERROR(R30/P30,"-")</f>
        <v>0.077574047954866</v>
      </c>
      <c r="U30" s="184">
        <f>IFERROR(J30/P30,"-")</f>
        <v>1614.9506346968</v>
      </c>
      <c r="V30" s="44">
        <f>SUM(V6:V29)</f>
        <v>41</v>
      </c>
      <c r="W30" s="42">
        <f>IFERROR(V30/P30,"-")</f>
        <v>0.057827926657264</v>
      </c>
      <c r="X30" s="190">
        <f>SUM(X6:X29)</f>
        <v>1754000</v>
      </c>
      <c r="Y30" s="190">
        <f>IFERROR(X30/P30,"-")</f>
        <v>2473.9069111425</v>
      </c>
      <c r="Z30" s="190">
        <f>IFERROR(X30/V30,"-")</f>
        <v>42780.487804878</v>
      </c>
      <c r="AA30" s="190">
        <f>X30-J30</f>
        <v>609000</v>
      </c>
      <c r="AB30" s="47">
        <f>X30/J30</f>
        <v>1.5318777292576</v>
      </c>
      <c r="AC30" s="60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27"/>
    <mergeCell ref="J26:J27"/>
    <mergeCell ref="U26:U27"/>
    <mergeCell ref="AA26:AA27"/>
    <mergeCell ref="AB26:AB2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