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<sst xmlns="http://schemas.openxmlformats.org/spreadsheetml/2006/main" uniqueCount="175">
  <si>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</si>
  <si>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</si>
  <si>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</si>
  <si>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</si>
  <si>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</si>
  <si>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</si>
  <si>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</si>
  <si>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</si>
  <si>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</si>
  <si>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</si>
  <si>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</si>
  <si>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</si>
  <si>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</si>
  <si>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</si>
  <si>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</si>
  <si>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</si>
  <si>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</si>
  <si>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</si>
  <si>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</si>
  <si>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</si>
  <si>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</si>
  <si>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</si>
  <si>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</si>
  <si>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</si>
  <si>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</si>
  <si>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</si>
  <si>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</si>
  <si>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</si>
  <si>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</si>
  <si>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</si>
  <si>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</si>
  <si>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</si>
  <si>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</si>
  <si>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</si>
  <si>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</si>
  <si>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</si>
  <si>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</si>
  <si>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</si>
  <si>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</si>
  <si>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</si>
  <si>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</si>
  <si>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</si>
  <si>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</si>
  <si>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</si>
  <si>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</si>
  <si>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</si>
  <si>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</si>
  <si>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</si>
  <si>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</si>
  <si>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</si>
  <si>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</si>
  <si>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</si>
  <si>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</si>
  <si>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</si>
  <si>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</si>
  <si>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</si>
  <si>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</si>
  <si>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</si>
  <si>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</si>
  <si>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</si>
  <si>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</si>
  <si>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ad327</t>
  </si>
  <si>
    <t>いろいろ</t>
  </si>
  <si>
    <t>企画枠4コマ漫画</t>
  </si>
  <si>
    <t>空電</t>
  </si>
  <si>
    <t>大洋図書グループ編集企画枠</t>
  </si>
  <si>
    <t>企画枠</t>
  </si>
  <si>
    <t>12月（＆1月）</t>
  </si>
  <si>
    <t>ad328</t>
  </si>
  <si>
    <t>企画枠一条さんメイン</t>
  </si>
  <si>
    <t>lp01</t>
  </si>
  <si>
    <t>ギャル・JK系媒体編集企画枠</t>
  </si>
  <si>
    <t>12月（＆11月）</t>
  </si>
  <si>
    <t>ad329</t>
  </si>
  <si>
    <t>ad332</t>
  </si>
  <si>
    <t>コアマガジン</t>
  </si>
  <si>
    <t>5P元祖</t>
  </si>
  <si>
    <t>実話BUNKA超タブー</t>
  </si>
  <si>
    <t>1C5P</t>
  </si>
  <si>
    <t>12月01日(土)</t>
  </si>
  <si>
    <t>ad333</t>
  </si>
  <si>
    <t>中面</t>
  </si>
  <si>
    <t>ad330</t>
  </si>
  <si>
    <t>大洋図書</t>
  </si>
  <si>
    <t>昭和の不思議101</t>
  </si>
  <si>
    <t>12月10日(月)</t>
  </si>
  <si>
    <t>ad331</t>
  </si>
  <si>
    <t>中面 後半</t>
  </si>
  <si>
    <t>ad334</t>
  </si>
  <si>
    <t>1P＋直也ムフフ漫画</t>
  </si>
  <si>
    <t>封印発禁TV DX</t>
  </si>
  <si>
    <t>表4</t>
  </si>
  <si>
    <t>12月06日(木)</t>
  </si>
  <si>
    <t>ad335</t>
  </si>
  <si>
    <t>ad336</t>
  </si>
  <si>
    <t>実話ナックルズSPECIAL</t>
  </si>
  <si>
    <t>12月14日(金)</t>
  </si>
  <si>
    <t>ad337</t>
  </si>
  <si>
    <t>ad338</t>
  </si>
  <si>
    <t>2Pスポーツ新聞_v01_ヘスティア(一条さん)</t>
  </si>
  <si>
    <t>実話BUNKAタブー</t>
  </si>
  <si>
    <t>4C2P</t>
  </si>
  <si>
    <t>12月16日(日)</t>
  </si>
  <si>
    <t>ad339</t>
  </si>
  <si>
    <t>中面 ほぼ終盤</t>
  </si>
  <si>
    <t>ad340</t>
  </si>
  <si>
    <t>2P_対談風原稿_ヘスティア</t>
  </si>
  <si>
    <t>臨時増刊ラヴァーズ</t>
  </si>
  <si>
    <t>1C2P</t>
  </si>
  <si>
    <t>12月18日(火)</t>
  </si>
  <si>
    <t>ad341</t>
  </si>
  <si>
    <t>中面 前半</t>
  </si>
  <si>
    <t>ad342</t>
  </si>
  <si>
    <t>三和出版</t>
  </si>
  <si>
    <t>5Pエロ画像メイン</t>
  </si>
  <si>
    <t>極上素人DX</t>
  </si>
  <si>
    <t>4C5P</t>
  </si>
  <si>
    <t>12月19日(水)</t>
  </si>
  <si>
    <t>ad343</t>
  </si>
  <si>
    <t>ad344</t>
  </si>
  <si>
    <t>ジーオーティー</t>
  </si>
  <si>
    <t>1P記事(一条さん）</t>
  </si>
  <si>
    <t>FANZA</t>
  </si>
  <si>
    <t>センターニュースプリント4C1P</t>
  </si>
  <si>
    <t>12月21日(金)</t>
  </si>
  <si>
    <t>ad345</t>
  </si>
  <si>
    <t>ad346</t>
  </si>
  <si>
    <t>徳間書店</t>
  </si>
  <si>
    <t>DVD漫画きよし_袋裏用セリフアレンジ</t>
  </si>
  <si>
    <t>アサヒ芸能.4W火</t>
  </si>
  <si>
    <t>DVD袋裏4C</t>
  </si>
  <si>
    <t>12月25日(火)</t>
  </si>
  <si>
    <t>ad347</t>
  </si>
  <si>
    <t>表2と対向ページの間の袋とじ裏</t>
  </si>
  <si>
    <t>雑誌 TOTAL</t>
  </si>
  <si>
    <t>●DVD 広告</t>
  </si>
  <si>
    <t>pa329</t>
  </si>
  <si>
    <t>DVD4コマ-ヘスティア</t>
  </si>
  <si>
    <t>人妻DVD Dream</t>
  </si>
  <si>
    <t>DVD貼付け面4C1/3P</t>
  </si>
  <si>
    <t>pa330</t>
  </si>
  <si>
    <t>pa331</t>
  </si>
  <si>
    <t>2018THE BEST</t>
  </si>
  <si>
    <t>DVD対向4C1P</t>
  </si>
  <si>
    <t>pa332</t>
  </si>
  <si>
    <t>pa333</t>
  </si>
  <si>
    <t>インフォメディア</t>
  </si>
  <si>
    <t>DVD漫画きよし</t>
  </si>
  <si>
    <t>本物奥さまの密会映像!!しごいて咥えて精汁まみれ!</t>
  </si>
  <si>
    <t>DVD袋裏4C+コンテンツ枠</t>
  </si>
  <si>
    <t>12月04日(火)</t>
  </si>
  <si>
    <t>pa334</t>
  </si>
  <si>
    <t>pa335</t>
  </si>
  <si>
    <t>2018年一番かわいくて一番エロい娘ベスト10</t>
  </si>
  <si>
    <t>DVD袋表4C</t>
  </si>
  <si>
    <t>pa336</t>
  </si>
  <si>
    <t>pa337</t>
  </si>
  <si>
    <t>四十路妻 狂おしき絶頂体験SP</t>
  </si>
  <si>
    <t>DVD袋裏4C+DVDコンテンツ枠</t>
  </si>
  <si>
    <t>12月13日(木)</t>
  </si>
  <si>
    <t>pa338</t>
  </si>
  <si>
    <t>pa339</t>
  </si>
  <si>
    <t>ザ・マジックミラーで素人ナンパ!!街中で恥じらいSEX</t>
  </si>
  <si>
    <t>12月17日(月)</t>
  </si>
  <si>
    <t>pa340</t>
  </si>
  <si>
    <t>pa341</t>
  </si>
  <si>
    <t>pa342</t>
  </si>
  <si>
    <t>pa343</t>
  </si>
  <si>
    <t>S級素人Premium</t>
  </si>
  <si>
    <t>12月20日(木)</t>
  </si>
  <si>
    <t>pa344</t>
  </si>
  <si>
    <t>pa345</t>
  </si>
  <si>
    <t>DVDヨロシク!</t>
  </si>
  <si>
    <t>pa346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</si>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</sst>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21</v>
      </c>
      <c r="D6" s="195">
        <v>800000</v>
      </c>
      <c r="E6" s="81">
        <v>1203</v>
      </c>
      <c r="F6" s="81">
        <v>645</v>
      </c>
      <c r="G6" s="81">
        <v>930</v>
      </c>
      <c r="H6" s="91">
        <v>241</v>
      </c>
      <c r="I6" s="92">
        <v>1</v>
      </c>
      <c r="J6" s="145">
        <f>H6+I6</f>
        <v>242</v>
      </c>
      <c r="K6" s="82">
        <f>IFERROR(J6/G6,"-")</f>
        <v>0.26021505376344</v>
      </c>
      <c r="L6" s="81">
        <v>36</v>
      </c>
      <c r="M6" s="81">
        <v>50</v>
      </c>
      <c r="N6" s="82">
        <f>IFERROR(L6/J6,"-")</f>
        <v>0.14876033057851</v>
      </c>
      <c r="O6" s="83">
        <f>IFERROR(D6/J6,"-")</f>
        <v>3305.7851239669</v>
      </c>
      <c r="P6" s="84">
        <v>51</v>
      </c>
      <c r="Q6" s="82">
        <f>IFERROR(P6/J6,"-")</f>
        <v>0.21074380165289</v>
      </c>
      <c r="R6" s="200">
        <v>1335500</v>
      </c>
      <c r="S6" s="201">
        <f>IFERROR(R6/J6,"-")</f>
        <v>5518.5950413223</v>
      </c>
      <c r="T6" s="201">
        <f>IFERROR(R6/P6,"-")</f>
        <v>26186.274509804</v>
      </c>
      <c r="U6" s="195">
        <f>IFERROR(R6-D6,"-")</f>
        <v>535500</v>
      </c>
      <c r="V6" s="85">
        <f>R6/D6</f>
        <v>1.669375</v>
      </c>
      <c r="W6" s="79"/>
      <c r="X6" s="144"/>
    </row>
    <row r="7" spans="1:24">
      <c r="A7" s="80"/>
      <c r="B7" s="86" t="s">
        <v>24</v>
      </c>
      <c r="C7" s="86">
        <v>18</v>
      </c>
      <c r="D7" s="195">
        <v>910000</v>
      </c>
      <c r="E7" s="81">
        <v>2664</v>
      </c>
      <c r="F7" s="81">
        <v>1681</v>
      </c>
      <c r="G7" s="81">
        <v>3201</v>
      </c>
      <c r="H7" s="91">
        <v>824</v>
      </c>
      <c r="I7" s="92">
        <v>26</v>
      </c>
      <c r="J7" s="145">
        <f>H7+I7</f>
        <v>850</v>
      </c>
      <c r="K7" s="82">
        <f>IFERROR(J7/G7,"-")</f>
        <v>0.26554201811934</v>
      </c>
      <c r="L7" s="81">
        <v>73</v>
      </c>
      <c r="M7" s="81">
        <v>195</v>
      </c>
      <c r="N7" s="82">
        <f>IFERROR(L7/J7,"-")</f>
        <v>0.085882352941176</v>
      </c>
      <c r="O7" s="83">
        <f>IFERROR(D7/J7,"-")</f>
        <v>1070.5882352941</v>
      </c>
      <c r="P7" s="84">
        <v>60</v>
      </c>
      <c r="Q7" s="82">
        <f>IFERROR(P7/J7,"-")</f>
        <v>0.070588235294118</v>
      </c>
      <c r="R7" s="200">
        <v>2091920</v>
      </c>
      <c r="S7" s="201">
        <f>IFERROR(R7/J7,"-")</f>
        <v>2461.0823529412</v>
      </c>
      <c r="T7" s="201">
        <f>IFERROR(R7/P7,"-")</f>
        <v>34865.333333333</v>
      </c>
      <c r="U7" s="195">
        <f>IFERROR(R7-D7,"-")</f>
        <v>1181920</v>
      </c>
      <c r="V7" s="85">
        <f>R7/D7</f>
        <v>2.2988131868132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1710000</v>
      </c>
      <c r="E10" s="41">
        <f>SUM(E6:E8)</f>
        <v>3867</v>
      </c>
      <c r="F10" s="41">
        <f>SUM(F6:F8)</f>
        <v>2326</v>
      </c>
      <c r="G10" s="41">
        <f>SUM(G6:G8)</f>
        <v>4131</v>
      </c>
      <c r="H10" s="41">
        <f>SUM(H6:H8)</f>
        <v>1065</v>
      </c>
      <c r="I10" s="41">
        <f>SUM(I6:I8)</f>
        <v>27</v>
      </c>
      <c r="J10" s="41">
        <f>SUM(J6:J8)</f>
        <v>1092</v>
      </c>
      <c r="K10" s="42">
        <f>IFERROR(J10/G10,"-")</f>
        <v>0.2643427741467</v>
      </c>
      <c r="L10" s="78">
        <f>SUM(L6:L8)</f>
        <v>109</v>
      </c>
      <c r="M10" s="78">
        <f>SUM(M6:M8)</f>
        <v>245</v>
      </c>
      <c r="N10" s="42">
        <f>IFERROR(L10/J10,"-")</f>
        <v>0.09981684981685</v>
      </c>
      <c r="O10" s="43">
        <f>IFERROR(D10/J10,"-")</f>
        <v>1565.9340659341</v>
      </c>
      <c r="P10" s="44">
        <f>SUM(P6:P8)</f>
        <v>111</v>
      </c>
      <c r="Q10" s="42">
        <f>IFERROR(P10/J10,"-")</f>
        <v>0.10164835164835</v>
      </c>
      <c r="R10" s="45">
        <f>SUM(R6:R8)</f>
        <v>3427420</v>
      </c>
      <c r="S10" s="45">
        <f>IFERROR(R10/J10,"-")</f>
        <v>3138.663003663</v>
      </c>
      <c r="T10" s="45">
        <f>IFERROR(R10/P10,"-")</f>
        <v>30877.657657658</v>
      </c>
      <c r="U10" s="46">
        <f>SUM(U6:U8)</f>
        <v>1717420</v>
      </c>
      <c r="V10" s="47">
        <f>IFERROR(R10/D10,"-")</f>
        <v>2.0043391812865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0.95714285714286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70000</v>
      </c>
      <c r="K6" s="81">
        <v>162</v>
      </c>
      <c r="L6" s="81">
        <v>97</v>
      </c>
      <c r="M6" s="81">
        <v>35</v>
      </c>
      <c r="N6" s="91">
        <v>25</v>
      </c>
      <c r="O6" s="92">
        <v>0</v>
      </c>
      <c r="P6" s="93">
        <f>N6+O6</f>
        <v>25</v>
      </c>
      <c r="Q6" s="82">
        <f>IFERROR(P6/M6,"-")</f>
        <v>0.71428571428571</v>
      </c>
      <c r="R6" s="81">
        <v>1</v>
      </c>
      <c r="S6" s="81">
        <v>5</v>
      </c>
      <c r="T6" s="82">
        <f>IFERROR(S6/(O6+P6),"-")</f>
        <v>0.2</v>
      </c>
      <c r="U6" s="182">
        <f>IFERROR(J6/SUM(P6:P6),"-")</f>
        <v>2800</v>
      </c>
      <c r="V6" s="84">
        <v>3</v>
      </c>
      <c r="W6" s="82">
        <f>IF(P6=0,"-",V6/P6)</f>
        <v>0.12</v>
      </c>
      <c r="X6" s="186">
        <v>67000</v>
      </c>
      <c r="Y6" s="187">
        <f>IFERROR(X6/P6,"-")</f>
        <v>2680</v>
      </c>
      <c r="Z6" s="187">
        <f>IFERROR(X6/V6,"-")</f>
        <v>22333.333333333</v>
      </c>
      <c r="AA6" s="188">
        <f>SUM(X6:X6)-SUM(J6:J6)</f>
        <v>-3000</v>
      </c>
      <c r="AB6" s="85">
        <f>SUM(X6:X6)/SUM(J6:J6)</f>
        <v>0.95714285714286</v>
      </c>
      <c r="AC6" s="79"/>
      <c r="AD6" s="94">
        <v>1</v>
      </c>
      <c r="AE6" s="95">
        <f>IF(P6=0,"",IF(AD6=0,"",(AD6/P6)))</f>
        <v>0.04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</v>
      </c>
      <c r="AN6" s="101">
        <f>IF(P6=0,"",IF(AM6=0,"",(AM6/P6)))</f>
        <v>0.04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5</v>
      </c>
      <c r="AW6" s="107">
        <f>IF(P6=0,"",IF(AV6=0,"",(AV6/P6)))</f>
        <v>0.2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8</v>
      </c>
      <c r="BF6" s="113">
        <f>IF(P6=0,"",IF(BE6=0,"",(BE6/P6)))</f>
        <v>0.32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8</v>
      </c>
      <c r="BO6" s="120">
        <f>IF(P6=0,"",IF(BN6=0,"",(BN6/P6)))</f>
        <v>0.32</v>
      </c>
      <c r="BP6" s="121">
        <v>3</v>
      </c>
      <c r="BQ6" s="122">
        <f>IFERROR(BP6/BN6,"-")</f>
        <v>0.375</v>
      </c>
      <c r="BR6" s="123">
        <v>67000</v>
      </c>
      <c r="BS6" s="124">
        <f>IFERROR(BR6/BN6,"-")</f>
        <v>8375</v>
      </c>
      <c r="BT6" s="125"/>
      <c r="BU6" s="125"/>
      <c r="BV6" s="125">
        <v>3</v>
      </c>
      <c r="BW6" s="126">
        <v>2</v>
      </c>
      <c r="BX6" s="127">
        <f>IF(P6=0,"",IF(BW6=0,"",(BW6/P6)))</f>
        <v>0.08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67000</v>
      </c>
      <c r="CQ6" s="141">
        <v>31000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>
        <f>AB7</f>
        <v>3.0615384615385</v>
      </c>
      <c r="B7" s="203" t="s">
        <v>68</v>
      </c>
      <c r="C7" s="203" t="s">
        <v>62</v>
      </c>
      <c r="D7" s="203" t="s">
        <v>69</v>
      </c>
      <c r="E7" s="203"/>
      <c r="F7" s="203" t="s">
        <v>70</v>
      </c>
      <c r="G7" s="203" t="s">
        <v>71</v>
      </c>
      <c r="H7" s="90" t="s">
        <v>66</v>
      </c>
      <c r="I7" s="90" t="s">
        <v>72</v>
      </c>
      <c r="J7" s="188">
        <v>65000</v>
      </c>
      <c r="K7" s="81">
        <v>17</v>
      </c>
      <c r="L7" s="81">
        <v>0</v>
      </c>
      <c r="M7" s="81">
        <v>114</v>
      </c>
      <c r="N7" s="91">
        <v>7</v>
      </c>
      <c r="O7" s="92">
        <v>0</v>
      </c>
      <c r="P7" s="93">
        <f>N7+O7</f>
        <v>7</v>
      </c>
      <c r="Q7" s="82">
        <f>IFERROR(P7/M7,"-")</f>
        <v>0.06140350877193</v>
      </c>
      <c r="R7" s="81">
        <v>2</v>
      </c>
      <c r="S7" s="81">
        <v>2</v>
      </c>
      <c r="T7" s="82">
        <f>IFERROR(S7/(O7+P7),"-")</f>
        <v>0.28571428571429</v>
      </c>
      <c r="U7" s="182">
        <f>IFERROR(J7/SUM(P7:P8),"-")</f>
        <v>1444.4444444444</v>
      </c>
      <c r="V7" s="84">
        <v>1</v>
      </c>
      <c r="W7" s="82">
        <f>IF(P7=0,"-",V7/P7)</f>
        <v>0.14285714285714</v>
      </c>
      <c r="X7" s="186">
        <v>106000</v>
      </c>
      <c r="Y7" s="187">
        <f>IFERROR(X7/P7,"-")</f>
        <v>15142.857142857</v>
      </c>
      <c r="Z7" s="187">
        <f>IFERROR(X7/V7,"-")</f>
        <v>106000</v>
      </c>
      <c r="AA7" s="188">
        <f>SUM(X7:X8)-SUM(J7:J8)</f>
        <v>134000</v>
      </c>
      <c r="AB7" s="85">
        <f>SUM(X7:X8)/SUM(J7:J8)</f>
        <v>3.0615384615385</v>
      </c>
      <c r="AC7" s="79"/>
      <c r="AD7" s="94">
        <v>2</v>
      </c>
      <c r="AE7" s="95">
        <f>IF(P7=0,"",IF(AD7=0,"",(AD7/P7)))</f>
        <v>0.28571428571429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</v>
      </c>
      <c r="AN7" s="101">
        <f>IF(P7=0,"",IF(AM7=0,"",(AM7/P7)))</f>
        <v>0.28571428571429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0.14285714285714</v>
      </c>
      <c r="AX7" s="106">
        <v>1</v>
      </c>
      <c r="AY7" s="108">
        <f>IFERROR(AX7/AV7,"-")</f>
        <v>1</v>
      </c>
      <c r="AZ7" s="109">
        <v>106000</v>
      </c>
      <c r="BA7" s="110">
        <f>IFERROR(AZ7/AV7,"-")</f>
        <v>106000</v>
      </c>
      <c r="BB7" s="111"/>
      <c r="BC7" s="111"/>
      <c r="BD7" s="111">
        <v>1</v>
      </c>
      <c r="BE7" s="112">
        <v>1</v>
      </c>
      <c r="BF7" s="113">
        <f>IF(P7=0,"",IF(BE7=0,"",(BE7/P7)))</f>
        <v>0.14285714285714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0.14285714285714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106000</v>
      </c>
      <c r="CQ7" s="141">
        <v>106000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73</v>
      </c>
      <c r="C8" s="203"/>
      <c r="D8" s="203"/>
      <c r="E8" s="203"/>
      <c r="F8" s="203" t="s">
        <v>64</v>
      </c>
      <c r="G8" s="203"/>
      <c r="H8" s="90"/>
      <c r="I8" s="90"/>
      <c r="J8" s="188"/>
      <c r="K8" s="81">
        <v>313</v>
      </c>
      <c r="L8" s="81">
        <v>170</v>
      </c>
      <c r="M8" s="81">
        <v>62</v>
      </c>
      <c r="N8" s="91">
        <v>38</v>
      </c>
      <c r="O8" s="92">
        <v>0</v>
      </c>
      <c r="P8" s="93">
        <f>N8+O8</f>
        <v>38</v>
      </c>
      <c r="Q8" s="82">
        <f>IFERROR(P8/M8,"-")</f>
        <v>0.61290322580645</v>
      </c>
      <c r="R8" s="81">
        <v>5</v>
      </c>
      <c r="S8" s="81">
        <v>4</v>
      </c>
      <c r="T8" s="82">
        <f>IFERROR(S8/(O8+P8),"-")</f>
        <v>0.10526315789474</v>
      </c>
      <c r="U8" s="182"/>
      <c r="V8" s="84">
        <v>9</v>
      </c>
      <c r="W8" s="82">
        <f>IF(P8=0,"-",V8/P8)</f>
        <v>0.23684210526316</v>
      </c>
      <c r="X8" s="186">
        <v>93000</v>
      </c>
      <c r="Y8" s="187">
        <f>IFERROR(X8/P8,"-")</f>
        <v>2447.3684210526</v>
      </c>
      <c r="Z8" s="187">
        <f>IFERROR(X8/V8,"-")</f>
        <v>10333.333333333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4</v>
      </c>
      <c r="AN8" s="101">
        <f>IF(P8=0,"",IF(AM8=0,"",(AM8/P8)))</f>
        <v>0.10526315789474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6</v>
      </c>
      <c r="AW8" s="107">
        <f>IF(P8=0,"",IF(AV8=0,"",(AV8/P8)))</f>
        <v>0.15789473684211</v>
      </c>
      <c r="AX8" s="106">
        <v>1</v>
      </c>
      <c r="AY8" s="108">
        <f>IFERROR(AX8/AV8,"-")</f>
        <v>0.16666666666667</v>
      </c>
      <c r="AZ8" s="109">
        <v>6000</v>
      </c>
      <c r="BA8" s="110">
        <f>IFERROR(AZ8/AV8,"-")</f>
        <v>1000</v>
      </c>
      <c r="BB8" s="111"/>
      <c r="BC8" s="111">
        <v>1</v>
      </c>
      <c r="BD8" s="111"/>
      <c r="BE8" s="112">
        <v>9</v>
      </c>
      <c r="BF8" s="113">
        <f>IF(P8=0,"",IF(BE8=0,"",(BE8/P8)))</f>
        <v>0.23684210526316</v>
      </c>
      <c r="BG8" s="112">
        <v>1</v>
      </c>
      <c r="BH8" s="114">
        <f>IFERROR(BG8/BE8,"-")</f>
        <v>0.11111111111111</v>
      </c>
      <c r="BI8" s="115">
        <v>20000</v>
      </c>
      <c r="BJ8" s="116">
        <f>IFERROR(BI8/BE8,"-")</f>
        <v>2222.2222222222</v>
      </c>
      <c r="BK8" s="117"/>
      <c r="BL8" s="117"/>
      <c r="BM8" s="117">
        <v>1</v>
      </c>
      <c r="BN8" s="119">
        <v>14</v>
      </c>
      <c r="BO8" s="120">
        <f>IF(P8=0,"",IF(BN8=0,"",(BN8/P8)))</f>
        <v>0.36842105263158</v>
      </c>
      <c r="BP8" s="121">
        <v>5</v>
      </c>
      <c r="BQ8" s="122">
        <f>IFERROR(BP8/BN8,"-")</f>
        <v>0.35714285714286</v>
      </c>
      <c r="BR8" s="123">
        <v>51000</v>
      </c>
      <c r="BS8" s="124">
        <f>IFERROR(BR8/BN8,"-")</f>
        <v>3642.8571428571</v>
      </c>
      <c r="BT8" s="125"/>
      <c r="BU8" s="125">
        <v>2</v>
      </c>
      <c r="BV8" s="125">
        <v>3</v>
      </c>
      <c r="BW8" s="126">
        <v>5</v>
      </c>
      <c r="BX8" s="127">
        <f>IF(P8=0,"",IF(BW8=0,"",(BW8/P8)))</f>
        <v>0.13157894736842</v>
      </c>
      <c r="BY8" s="128">
        <v>2</v>
      </c>
      <c r="BZ8" s="129">
        <f>IFERROR(BY8/BW8,"-")</f>
        <v>0.4</v>
      </c>
      <c r="CA8" s="130">
        <v>16000</v>
      </c>
      <c r="CB8" s="131">
        <f>IFERROR(CA8/BW8,"-")</f>
        <v>3200</v>
      </c>
      <c r="CC8" s="132"/>
      <c r="CD8" s="132">
        <v>2</v>
      </c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9</v>
      </c>
      <c r="CP8" s="141">
        <v>93000</v>
      </c>
      <c r="CQ8" s="141">
        <v>20000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>
        <f>AB9</f>
        <v>2.6692307692308</v>
      </c>
      <c r="B9" s="203" t="s">
        <v>74</v>
      </c>
      <c r="C9" s="203" t="s">
        <v>75</v>
      </c>
      <c r="D9" s="203" t="s">
        <v>76</v>
      </c>
      <c r="E9" s="203"/>
      <c r="F9" s="203" t="s">
        <v>70</v>
      </c>
      <c r="G9" s="203" t="s">
        <v>77</v>
      </c>
      <c r="H9" s="90" t="s">
        <v>78</v>
      </c>
      <c r="I9" s="204" t="s">
        <v>79</v>
      </c>
      <c r="J9" s="188">
        <v>65000</v>
      </c>
      <c r="K9" s="81">
        <v>13</v>
      </c>
      <c r="L9" s="81">
        <v>0</v>
      </c>
      <c r="M9" s="81">
        <v>27</v>
      </c>
      <c r="N9" s="91">
        <v>3</v>
      </c>
      <c r="O9" s="92">
        <v>0</v>
      </c>
      <c r="P9" s="93">
        <f>N9+O9</f>
        <v>3</v>
      </c>
      <c r="Q9" s="82">
        <f>IFERROR(P9/M9,"-")</f>
        <v>0.11111111111111</v>
      </c>
      <c r="R9" s="81">
        <v>0</v>
      </c>
      <c r="S9" s="81">
        <v>1</v>
      </c>
      <c r="T9" s="82">
        <f>IFERROR(S9/(O9+P9),"-")</f>
        <v>0.33333333333333</v>
      </c>
      <c r="U9" s="182">
        <f>IFERROR(J9/SUM(P9:P10),"-")</f>
        <v>2954.5454545455</v>
      </c>
      <c r="V9" s="84">
        <v>2</v>
      </c>
      <c r="W9" s="82">
        <f>IF(P9=0,"-",V9/P9)</f>
        <v>0.66666666666667</v>
      </c>
      <c r="X9" s="186">
        <v>34500</v>
      </c>
      <c r="Y9" s="187">
        <f>IFERROR(X9/P9,"-")</f>
        <v>11500</v>
      </c>
      <c r="Z9" s="187">
        <f>IFERROR(X9/V9,"-")</f>
        <v>17250</v>
      </c>
      <c r="AA9" s="188">
        <f>SUM(X9:X10)-SUM(J9:J10)</f>
        <v>108500</v>
      </c>
      <c r="AB9" s="85">
        <f>SUM(X9:X10)/SUM(J9:J10)</f>
        <v>2.6692307692308</v>
      </c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0.33333333333333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0.33333333333333</v>
      </c>
      <c r="BP9" s="121">
        <v>1</v>
      </c>
      <c r="BQ9" s="122">
        <f>IFERROR(BP9/BN9,"-")</f>
        <v>1</v>
      </c>
      <c r="BR9" s="123">
        <v>3000</v>
      </c>
      <c r="BS9" s="124">
        <f>IFERROR(BR9/BN9,"-")</f>
        <v>3000</v>
      </c>
      <c r="BT9" s="125">
        <v>1</v>
      </c>
      <c r="BU9" s="125"/>
      <c r="BV9" s="125"/>
      <c r="BW9" s="126">
        <v>1</v>
      </c>
      <c r="BX9" s="127">
        <f>IF(P9=0,"",IF(BW9=0,"",(BW9/P9)))</f>
        <v>0.33333333333333</v>
      </c>
      <c r="BY9" s="128">
        <v>1</v>
      </c>
      <c r="BZ9" s="129">
        <f>IFERROR(BY9/BW9,"-")</f>
        <v>1</v>
      </c>
      <c r="CA9" s="130">
        <v>31500</v>
      </c>
      <c r="CB9" s="131">
        <f>IFERROR(CA9/BW9,"-")</f>
        <v>31500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34500</v>
      </c>
      <c r="CQ9" s="141">
        <v>31500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80</v>
      </c>
      <c r="C10" s="203" t="s">
        <v>81</v>
      </c>
      <c r="D10" s="203"/>
      <c r="E10" s="203"/>
      <c r="F10" s="203" t="s">
        <v>64</v>
      </c>
      <c r="G10" s="203"/>
      <c r="H10" s="90"/>
      <c r="I10" s="90"/>
      <c r="J10" s="188"/>
      <c r="K10" s="81">
        <v>120</v>
      </c>
      <c r="L10" s="81">
        <v>44</v>
      </c>
      <c r="M10" s="81">
        <v>39</v>
      </c>
      <c r="N10" s="91">
        <v>19</v>
      </c>
      <c r="O10" s="92">
        <v>0</v>
      </c>
      <c r="P10" s="93">
        <f>N10+O10</f>
        <v>19</v>
      </c>
      <c r="Q10" s="82">
        <f>IFERROR(P10/M10,"-")</f>
        <v>0.48717948717949</v>
      </c>
      <c r="R10" s="81">
        <v>3</v>
      </c>
      <c r="S10" s="81">
        <v>6</v>
      </c>
      <c r="T10" s="82">
        <f>IFERROR(S10/(O10+P10),"-")</f>
        <v>0.31578947368421</v>
      </c>
      <c r="U10" s="182"/>
      <c r="V10" s="84">
        <v>7</v>
      </c>
      <c r="W10" s="82">
        <f>IF(P10=0,"-",V10/P10)</f>
        <v>0.36842105263158</v>
      </c>
      <c r="X10" s="186">
        <v>139000</v>
      </c>
      <c r="Y10" s="187">
        <f>IFERROR(X10/P10,"-")</f>
        <v>7315.7894736842</v>
      </c>
      <c r="Z10" s="187">
        <f>IFERROR(X10/V10,"-")</f>
        <v>19857.142857143</v>
      </c>
      <c r="AA10" s="188"/>
      <c r="AB10" s="85"/>
      <c r="AC10" s="79"/>
      <c r="AD10" s="94">
        <v>2</v>
      </c>
      <c r="AE10" s="95">
        <f>IF(P10=0,"",IF(AD10=0,"",(AD10/P10)))</f>
        <v>0.10526315789474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3</v>
      </c>
      <c r="AN10" s="101">
        <f>IF(P10=0,"",IF(AM10=0,"",(AM10/P10)))</f>
        <v>0.15789473684211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3</v>
      </c>
      <c r="BF10" s="113">
        <f>IF(P10=0,"",IF(BE10=0,"",(BE10/P10)))</f>
        <v>0.15789473684211</v>
      </c>
      <c r="BG10" s="112">
        <v>2</v>
      </c>
      <c r="BH10" s="114">
        <f>IFERROR(BG10/BE10,"-")</f>
        <v>0.66666666666667</v>
      </c>
      <c r="BI10" s="115">
        <v>16000</v>
      </c>
      <c r="BJ10" s="116">
        <f>IFERROR(BI10/BE10,"-")</f>
        <v>5333.3333333333</v>
      </c>
      <c r="BK10" s="117">
        <v>1</v>
      </c>
      <c r="BL10" s="117"/>
      <c r="BM10" s="117">
        <v>1</v>
      </c>
      <c r="BN10" s="119">
        <v>7</v>
      </c>
      <c r="BO10" s="120">
        <f>IF(P10=0,"",IF(BN10=0,"",(BN10/P10)))</f>
        <v>0.36842105263158</v>
      </c>
      <c r="BP10" s="121">
        <v>2</v>
      </c>
      <c r="BQ10" s="122">
        <f>IFERROR(BP10/BN10,"-")</f>
        <v>0.28571428571429</v>
      </c>
      <c r="BR10" s="123">
        <v>45000</v>
      </c>
      <c r="BS10" s="124">
        <f>IFERROR(BR10/BN10,"-")</f>
        <v>6428.5714285714</v>
      </c>
      <c r="BT10" s="125"/>
      <c r="BU10" s="125">
        <v>1</v>
      </c>
      <c r="BV10" s="125">
        <v>1</v>
      </c>
      <c r="BW10" s="126">
        <v>4</v>
      </c>
      <c r="BX10" s="127">
        <f>IF(P10=0,"",IF(BW10=0,"",(BW10/P10)))</f>
        <v>0.21052631578947</v>
      </c>
      <c r="BY10" s="128">
        <v>3</v>
      </c>
      <c r="BZ10" s="129">
        <f>IFERROR(BY10/BW10,"-")</f>
        <v>0.75</v>
      </c>
      <c r="CA10" s="130">
        <v>78000</v>
      </c>
      <c r="CB10" s="131">
        <f>IFERROR(CA10/BW10,"-")</f>
        <v>19500</v>
      </c>
      <c r="CC10" s="132"/>
      <c r="CD10" s="132">
        <v>1</v>
      </c>
      <c r="CE10" s="132">
        <v>2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7</v>
      </c>
      <c r="CP10" s="141">
        <v>139000</v>
      </c>
      <c r="CQ10" s="141">
        <v>55000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</v>
      </c>
      <c r="B11" s="203" t="s">
        <v>82</v>
      </c>
      <c r="C11" s="203" t="s">
        <v>83</v>
      </c>
      <c r="D11" s="203" t="s">
        <v>76</v>
      </c>
      <c r="E11" s="203"/>
      <c r="F11" s="203" t="s">
        <v>70</v>
      </c>
      <c r="G11" s="203" t="s">
        <v>84</v>
      </c>
      <c r="H11" s="90" t="s">
        <v>78</v>
      </c>
      <c r="I11" s="90" t="s">
        <v>85</v>
      </c>
      <c r="J11" s="188">
        <v>75000</v>
      </c>
      <c r="K11" s="81">
        <v>3</v>
      </c>
      <c r="L11" s="81">
        <v>0</v>
      </c>
      <c r="M11" s="81">
        <v>8</v>
      </c>
      <c r="N11" s="91">
        <v>1</v>
      </c>
      <c r="O11" s="92">
        <v>0</v>
      </c>
      <c r="P11" s="93">
        <f>N11+O11</f>
        <v>1</v>
      </c>
      <c r="Q11" s="82">
        <f>IFERROR(P11/M11,"-")</f>
        <v>0.125</v>
      </c>
      <c r="R11" s="81">
        <v>0</v>
      </c>
      <c r="S11" s="81">
        <v>0</v>
      </c>
      <c r="T11" s="82">
        <f>IFERROR(S11/(O11+P11),"-")</f>
        <v>0</v>
      </c>
      <c r="U11" s="182">
        <f>IFERROR(J11/SUM(P11:P12),"-")</f>
        <v>18750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SUM(X11:X12)-SUM(J11:J12)</f>
        <v>-75000</v>
      </c>
      <c r="AB11" s="85">
        <f>SUM(X11:X12)/SUM(J11:J12)</f>
        <v>0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1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86</v>
      </c>
      <c r="C12" s="203" t="s">
        <v>87</v>
      </c>
      <c r="D12" s="203"/>
      <c r="E12" s="203"/>
      <c r="F12" s="203" t="s">
        <v>64</v>
      </c>
      <c r="G12" s="203"/>
      <c r="H12" s="90"/>
      <c r="I12" s="90"/>
      <c r="J12" s="188"/>
      <c r="K12" s="81">
        <v>17</v>
      </c>
      <c r="L12" s="81">
        <v>14</v>
      </c>
      <c r="M12" s="81">
        <v>4</v>
      </c>
      <c r="N12" s="91">
        <v>3</v>
      </c>
      <c r="O12" s="92">
        <v>0</v>
      </c>
      <c r="P12" s="93">
        <f>N12+O12</f>
        <v>3</v>
      </c>
      <c r="Q12" s="82">
        <f>IFERROR(P12/M12,"-")</f>
        <v>0.75</v>
      </c>
      <c r="R12" s="81">
        <v>1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0.33333333333333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2</v>
      </c>
      <c r="BX12" s="127">
        <f>IF(P12=0,"",IF(BW12=0,"",(BW12/P12)))</f>
        <v>0.66666666666667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>
        <f>AB13</f>
        <v>0.25454545454545</v>
      </c>
      <c r="B13" s="203" t="s">
        <v>88</v>
      </c>
      <c r="C13" s="203" t="s">
        <v>83</v>
      </c>
      <c r="D13" s="203" t="s">
        <v>89</v>
      </c>
      <c r="E13" s="203"/>
      <c r="F13" s="203" t="s">
        <v>70</v>
      </c>
      <c r="G13" s="203" t="s">
        <v>90</v>
      </c>
      <c r="H13" s="90" t="s">
        <v>91</v>
      </c>
      <c r="I13" s="90" t="s">
        <v>92</v>
      </c>
      <c r="J13" s="188">
        <v>110000</v>
      </c>
      <c r="K13" s="81">
        <v>13</v>
      </c>
      <c r="L13" s="81">
        <v>0</v>
      </c>
      <c r="M13" s="81">
        <v>42</v>
      </c>
      <c r="N13" s="91">
        <v>5</v>
      </c>
      <c r="O13" s="92">
        <v>0</v>
      </c>
      <c r="P13" s="93">
        <f>N13+O13</f>
        <v>5</v>
      </c>
      <c r="Q13" s="82">
        <f>IFERROR(P13/M13,"-")</f>
        <v>0.11904761904762</v>
      </c>
      <c r="R13" s="81">
        <v>2</v>
      </c>
      <c r="S13" s="81">
        <v>0</v>
      </c>
      <c r="T13" s="82">
        <f>IFERROR(S13/(O13+P13),"-")</f>
        <v>0</v>
      </c>
      <c r="U13" s="182">
        <f>IFERROR(J13/SUM(P13:P14),"-")</f>
        <v>11000</v>
      </c>
      <c r="V13" s="84">
        <v>1</v>
      </c>
      <c r="W13" s="82">
        <f>IF(P13=0,"-",V13/P13)</f>
        <v>0.2</v>
      </c>
      <c r="X13" s="186">
        <v>25000</v>
      </c>
      <c r="Y13" s="187">
        <f>IFERROR(X13/P13,"-")</f>
        <v>5000</v>
      </c>
      <c r="Z13" s="187">
        <f>IFERROR(X13/V13,"-")</f>
        <v>25000</v>
      </c>
      <c r="AA13" s="188">
        <f>SUM(X13:X14)-SUM(J13:J14)</f>
        <v>-82000</v>
      </c>
      <c r="AB13" s="85">
        <f>SUM(X13:X14)/SUM(J13:J14)</f>
        <v>0.25454545454545</v>
      </c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0.2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0.4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0.4</v>
      </c>
      <c r="BP13" s="121">
        <v>1</v>
      </c>
      <c r="BQ13" s="122">
        <f>IFERROR(BP13/BN13,"-")</f>
        <v>0.5</v>
      </c>
      <c r="BR13" s="123">
        <v>25000</v>
      </c>
      <c r="BS13" s="124">
        <f>IFERROR(BR13/BN13,"-")</f>
        <v>12500</v>
      </c>
      <c r="BT13" s="125"/>
      <c r="BU13" s="125"/>
      <c r="BV13" s="125">
        <v>1</v>
      </c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25000</v>
      </c>
      <c r="CQ13" s="141">
        <v>25000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93</v>
      </c>
      <c r="C14" s="203" t="s">
        <v>91</v>
      </c>
      <c r="D14" s="203"/>
      <c r="E14" s="203"/>
      <c r="F14" s="203" t="s">
        <v>64</v>
      </c>
      <c r="G14" s="203"/>
      <c r="H14" s="90"/>
      <c r="I14" s="90"/>
      <c r="J14" s="188"/>
      <c r="K14" s="81">
        <v>48</v>
      </c>
      <c r="L14" s="81">
        <v>34</v>
      </c>
      <c r="M14" s="81">
        <v>7</v>
      </c>
      <c r="N14" s="91">
        <v>5</v>
      </c>
      <c r="O14" s="92">
        <v>0</v>
      </c>
      <c r="P14" s="93">
        <f>N14+O14</f>
        <v>5</v>
      </c>
      <c r="Q14" s="82">
        <f>IFERROR(P14/M14,"-")</f>
        <v>0.71428571428571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1</v>
      </c>
      <c r="W14" s="82">
        <f>IF(P14=0,"-",V14/P14)</f>
        <v>0.2</v>
      </c>
      <c r="X14" s="186">
        <v>3000</v>
      </c>
      <c r="Y14" s="187">
        <f>IFERROR(X14/P14,"-")</f>
        <v>600</v>
      </c>
      <c r="Z14" s="187">
        <f>IFERROR(X14/V14,"-")</f>
        <v>3000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2</v>
      </c>
      <c r="AN14" s="101">
        <f>IF(P14=0,"",IF(AM14=0,"",(AM14/P14)))</f>
        <v>0.4</v>
      </c>
      <c r="AO14" s="100">
        <v>1</v>
      </c>
      <c r="AP14" s="102">
        <f>IFERROR(AP14/AM14,"-")</f>
        <v>0</v>
      </c>
      <c r="AQ14" s="103">
        <v>3000</v>
      </c>
      <c r="AR14" s="104">
        <f>IFERROR(AQ14/AM14,"-")</f>
        <v>1500</v>
      </c>
      <c r="AS14" s="105">
        <v>1</v>
      </c>
      <c r="AT14" s="105"/>
      <c r="AU14" s="105"/>
      <c r="AV14" s="106">
        <v>1</v>
      </c>
      <c r="AW14" s="107">
        <f>IF(P14=0,"",IF(AV14=0,"",(AV14/P14)))</f>
        <v>0.2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2</v>
      </c>
      <c r="BF14" s="113">
        <f>IF(P14=0,"",IF(BE14=0,"",(BE14/P14)))</f>
        <v>0.4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3000</v>
      </c>
      <c r="CQ14" s="141">
        <v>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>
        <f>AB15</f>
        <v>0.11363636363636</v>
      </c>
      <c r="B15" s="203" t="s">
        <v>94</v>
      </c>
      <c r="C15" s="203" t="s">
        <v>83</v>
      </c>
      <c r="D15" s="203" t="s">
        <v>76</v>
      </c>
      <c r="E15" s="203"/>
      <c r="F15" s="203" t="s">
        <v>70</v>
      </c>
      <c r="G15" s="203" t="s">
        <v>95</v>
      </c>
      <c r="H15" s="90" t="s">
        <v>78</v>
      </c>
      <c r="I15" s="90" t="s">
        <v>96</v>
      </c>
      <c r="J15" s="188">
        <v>110000</v>
      </c>
      <c r="K15" s="81">
        <v>7</v>
      </c>
      <c r="L15" s="81">
        <v>0</v>
      </c>
      <c r="M15" s="81">
        <v>14</v>
      </c>
      <c r="N15" s="91">
        <v>2</v>
      </c>
      <c r="O15" s="92">
        <v>0</v>
      </c>
      <c r="P15" s="93">
        <f>N15+O15</f>
        <v>2</v>
      </c>
      <c r="Q15" s="82">
        <f>IFERROR(P15/M15,"-")</f>
        <v>0.14285714285714</v>
      </c>
      <c r="R15" s="81">
        <v>0</v>
      </c>
      <c r="S15" s="81">
        <v>1</v>
      </c>
      <c r="T15" s="82">
        <f>IFERROR(S15/(O15+P15),"-")</f>
        <v>0.5</v>
      </c>
      <c r="U15" s="182">
        <f>IFERROR(J15/SUM(P15:P16),"-")</f>
        <v>8461.5384615385</v>
      </c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>
        <f>SUM(X15:X16)-SUM(J15:J16)</f>
        <v>-97500</v>
      </c>
      <c r="AB15" s="85">
        <f>SUM(X15:X16)/SUM(J15:J16)</f>
        <v>0.11363636363636</v>
      </c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2</v>
      </c>
      <c r="AN15" s="101">
        <f>IF(P15=0,"",IF(AM15=0,"",(AM15/P15)))</f>
        <v>1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97</v>
      </c>
      <c r="C16" s="203" t="s">
        <v>87</v>
      </c>
      <c r="D16" s="203"/>
      <c r="E16" s="203"/>
      <c r="F16" s="203" t="s">
        <v>64</v>
      </c>
      <c r="G16" s="203"/>
      <c r="H16" s="90"/>
      <c r="I16" s="90"/>
      <c r="J16" s="188"/>
      <c r="K16" s="81">
        <v>49</v>
      </c>
      <c r="L16" s="81">
        <v>37</v>
      </c>
      <c r="M16" s="81">
        <v>15</v>
      </c>
      <c r="N16" s="91">
        <v>11</v>
      </c>
      <c r="O16" s="92">
        <v>0</v>
      </c>
      <c r="P16" s="93">
        <f>N16+O16</f>
        <v>11</v>
      </c>
      <c r="Q16" s="82">
        <f>IFERROR(P16/M16,"-")</f>
        <v>0.73333333333333</v>
      </c>
      <c r="R16" s="81">
        <v>3</v>
      </c>
      <c r="S16" s="81">
        <v>1</v>
      </c>
      <c r="T16" s="82">
        <f>IFERROR(S16/(O16+P16),"-")</f>
        <v>0.090909090909091</v>
      </c>
      <c r="U16" s="182"/>
      <c r="V16" s="84">
        <v>2</v>
      </c>
      <c r="W16" s="82">
        <f>IF(P16=0,"-",V16/P16)</f>
        <v>0.18181818181818</v>
      </c>
      <c r="X16" s="186">
        <v>12500</v>
      </c>
      <c r="Y16" s="187">
        <f>IFERROR(X16/P16,"-")</f>
        <v>1136.3636363636</v>
      </c>
      <c r="Z16" s="187">
        <f>IFERROR(X16/V16,"-")</f>
        <v>6250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0.090909090909091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>
        <v>1</v>
      </c>
      <c r="AW16" s="107">
        <f>IF(P16=0,"",IF(AV16=0,"",(AV16/P16)))</f>
        <v>0.090909090909091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3</v>
      </c>
      <c r="BF16" s="113">
        <f>IF(P16=0,"",IF(BE16=0,"",(BE16/P16)))</f>
        <v>0.27272727272727</v>
      </c>
      <c r="BG16" s="112">
        <v>1</v>
      </c>
      <c r="BH16" s="114">
        <f>IFERROR(BG16/BE16,"-")</f>
        <v>0.33333333333333</v>
      </c>
      <c r="BI16" s="115">
        <v>2500</v>
      </c>
      <c r="BJ16" s="116">
        <f>IFERROR(BI16/BE16,"-")</f>
        <v>833.33333333333</v>
      </c>
      <c r="BK16" s="117">
        <v>1</v>
      </c>
      <c r="BL16" s="117"/>
      <c r="BM16" s="117"/>
      <c r="BN16" s="119">
        <v>4</v>
      </c>
      <c r="BO16" s="120">
        <f>IF(P16=0,"",IF(BN16=0,"",(BN16/P16)))</f>
        <v>0.36363636363636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2</v>
      </c>
      <c r="BX16" s="127">
        <f>IF(P16=0,"",IF(BW16=0,"",(BW16/P16)))</f>
        <v>0.18181818181818</v>
      </c>
      <c r="BY16" s="128">
        <v>1</v>
      </c>
      <c r="BZ16" s="129">
        <f>IFERROR(BY16/BW16,"-")</f>
        <v>0.5</v>
      </c>
      <c r="CA16" s="130">
        <v>10000</v>
      </c>
      <c r="CB16" s="131">
        <f>IFERROR(CA16/BW16,"-")</f>
        <v>5000</v>
      </c>
      <c r="CC16" s="132">
        <v>1</v>
      </c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12500</v>
      </c>
      <c r="CQ16" s="141">
        <v>10000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0.21818181818182</v>
      </c>
      <c r="B17" s="203" t="s">
        <v>98</v>
      </c>
      <c r="C17" s="203" t="s">
        <v>75</v>
      </c>
      <c r="D17" s="203" t="s">
        <v>99</v>
      </c>
      <c r="E17" s="203"/>
      <c r="F17" s="203" t="s">
        <v>70</v>
      </c>
      <c r="G17" s="203" t="s">
        <v>100</v>
      </c>
      <c r="H17" s="90" t="s">
        <v>101</v>
      </c>
      <c r="I17" s="205" t="s">
        <v>102</v>
      </c>
      <c r="J17" s="188">
        <v>55000</v>
      </c>
      <c r="K17" s="81">
        <v>1</v>
      </c>
      <c r="L17" s="81">
        <v>0</v>
      </c>
      <c r="M17" s="81">
        <v>21</v>
      </c>
      <c r="N17" s="91">
        <v>0</v>
      </c>
      <c r="O17" s="92">
        <v>0</v>
      </c>
      <c r="P17" s="93">
        <f>N17+O17</f>
        <v>0</v>
      </c>
      <c r="Q17" s="82">
        <f>IFERROR(P17/M17,"-")</f>
        <v>0</v>
      </c>
      <c r="R17" s="81">
        <v>0</v>
      </c>
      <c r="S17" s="81">
        <v>0</v>
      </c>
      <c r="T17" s="82" t="str">
        <f>IFERROR(S17/(O17+P17),"-")</f>
        <v>-</v>
      </c>
      <c r="U17" s="182">
        <f>IFERROR(J17/SUM(P17:P18),"-")</f>
        <v>7857.1428571429</v>
      </c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>
        <f>SUM(X17:X18)-SUM(J17:J18)</f>
        <v>-43000</v>
      </c>
      <c r="AB17" s="85">
        <f>SUM(X17:X18)/SUM(J17:J18)</f>
        <v>0.21818181818182</v>
      </c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103</v>
      </c>
      <c r="C18" s="203" t="s">
        <v>104</v>
      </c>
      <c r="D18" s="203"/>
      <c r="E18" s="203"/>
      <c r="F18" s="203" t="s">
        <v>64</v>
      </c>
      <c r="G18" s="203"/>
      <c r="H18" s="90"/>
      <c r="I18" s="90"/>
      <c r="J18" s="188"/>
      <c r="K18" s="81">
        <v>31</v>
      </c>
      <c r="L18" s="81">
        <v>23</v>
      </c>
      <c r="M18" s="81">
        <v>10</v>
      </c>
      <c r="N18" s="91">
        <v>7</v>
      </c>
      <c r="O18" s="92">
        <v>0</v>
      </c>
      <c r="P18" s="93">
        <f>N18+O18</f>
        <v>7</v>
      </c>
      <c r="Q18" s="82">
        <f>IFERROR(P18/M18,"-")</f>
        <v>0.7</v>
      </c>
      <c r="R18" s="81">
        <v>1</v>
      </c>
      <c r="S18" s="81">
        <v>2</v>
      </c>
      <c r="T18" s="82">
        <f>IFERROR(S18/(O18+P18),"-")</f>
        <v>0.28571428571429</v>
      </c>
      <c r="U18" s="182"/>
      <c r="V18" s="84">
        <v>1</v>
      </c>
      <c r="W18" s="82">
        <f>IF(P18=0,"-",V18/P18)</f>
        <v>0.14285714285714</v>
      </c>
      <c r="X18" s="186">
        <v>12000</v>
      </c>
      <c r="Y18" s="187">
        <f>IFERROR(X18/P18,"-")</f>
        <v>1714.2857142857</v>
      </c>
      <c r="Z18" s="187">
        <f>IFERROR(X18/V18,"-")</f>
        <v>12000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0.14285714285714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3</v>
      </c>
      <c r="BF18" s="113">
        <f>IF(P18=0,"",IF(BE18=0,"",(BE18/P18)))</f>
        <v>0.42857142857143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3</v>
      </c>
      <c r="BX18" s="127">
        <f>IF(P18=0,"",IF(BW18=0,"",(BW18/P18)))</f>
        <v>0.42857142857143</v>
      </c>
      <c r="BY18" s="128">
        <v>1</v>
      </c>
      <c r="BZ18" s="129">
        <f>IFERROR(BY18/BW18,"-")</f>
        <v>0.33333333333333</v>
      </c>
      <c r="CA18" s="130">
        <v>12000</v>
      </c>
      <c r="CB18" s="131">
        <f>IFERROR(CA18/BW18,"-")</f>
        <v>4000</v>
      </c>
      <c r="CC18" s="132"/>
      <c r="CD18" s="132"/>
      <c r="CE18" s="132">
        <v>1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12000</v>
      </c>
      <c r="CQ18" s="141">
        <v>12000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15.025</v>
      </c>
      <c r="B19" s="203" t="s">
        <v>105</v>
      </c>
      <c r="C19" s="203" t="s">
        <v>83</v>
      </c>
      <c r="D19" s="203" t="s">
        <v>106</v>
      </c>
      <c r="E19" s="203"/>
      <c r="F19" s="203" t="s">
        <v>70</v>
      </c>
      <c r="G19" s="203" t="s">
        <v>107</v>
      </c>
      <c r="H19" s="90" t="s">
        <v>108</v>
      </c>
      <c r="I19" s="90" t="s">
        <v>109</v>
      </c>
      <c r="J19" s="188">
        <v>40000</v>
      </c>
      <c r="K19" s="81">
        <v>24</v>
      </c>
      <c r="L19" s="81">
        <v>0</v>
      </c>
      <c r="M19" s="81">
        <v>69</v>
      </c>
      <c r="N19" s="91">
        <v>7</v>
      </c>
      <c r="O19" s="92">
        <v>0</v>
      </c>
      <c r="P19" s="93">
        <f>N19+O19</f>
        <v>7</v>
      </c>
      <c r="Q19" s="82">
        <f>IFERROR(P19/M19,"-")</f>
        <v>0.10144927536232</v>
      </c>
      <c r="R19" s="81">
        <v>0</v>
      </c>
      <c r="S19" s="81">
        <v>3</v>
      </c>
      <c r="T19" s="82">
        <f>IFERROR(S19/(O19+P19),"-")</f>
        <v>0.42857142857143</v>
      </c>
      <c r="U19" s="182">
        <f>IFERROR(J19/SUM(P19:P20),"-")</f>
        <v>1481.4814814815</v>
      </c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>
        <f>SUM(X19:X20)-SUM(J19:J20)</f>
        <v>561000</v>
      </c>
      <c r="AB19" s="85">
        <f>SUM(X19:X20)/SUM(J19:J20)</f>
        <v>15.025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0.14285714285714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3</v>
      </c>
      <c r="BF19" s="113">
        <f>IF(P19=0,"",IF(BE19=0,"",(BE19/P19)))</f>
        <v>0.42857142857143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3</v>
      </c>
      <c r="BO19" s="120">
        <f>IF(P19=0,"",IF(BN19=0,"",(BN19/P19)))</f>
        <v>0.42857142857143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110</v>
      </c>
      <c r="C20" s="203" t="s">
        <v>111</v>
      </c>
      <c r="D20" s="203"/>
      <c r="E20" s="203"/>
      <c r="F20" s="203" t="s">
        <v>64</v>
      </c>
      <c r="G20" s="203"/>
      <c r="H20" s="90"/>
      <c r="I20" s="90"/>
      <c r="J20" s="188"/>
      <c r="K20" s="81">
        <v>65</v>
      </c>
      <c r="L20" s="81">
        <v>50</v>
      </c>
      <c r="M20" s="81">
        <v>39</v>
      </c>
      <c r="N20" s="91">
        <v>20</v>
      </c>
      <c r="O20" s="92">
        <v>0</v>
      </c>
      <c r="P20" s="93">
        <f>N20+O20</f>
        <v>20</v>
      </c>
      <c r="Q20" s="82">
        <f>IFERROR(P20/M20,"-")</f>
        <v>0.51282051282051</v>
      </c>
      <c r="R20" s="81">
        <v>4</v>
      </c>
      <c r="S20" s="81">
        <v>4</v>
      </c>
      <c r="T20" s="82">
        <f>IFERROR(S20/(O20+P20),"-")</f>
        <v>0.2</v>
      </c>
      <c r="U20" s="182"/>
      <c r="V20" s="84">
        <v>7</v>
      </c>
      <c r="W20" s="82">
        <f>IF(P20=0,"-",V20/P20)</f>
        <v>0.35</v>
      </c>
      <c r="X20" s="186">
        <v>601000</v>
      </c>
      <c r="Y20" s="187">
        <f>IFERROR(X20/P20,"-")</f>
        <v>30050</v>
      </c>
      <c r="Z20" s="187">
        <f>IFERROR(X20/V20,"-")</f>
        <v>85857.142857143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0.05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>
        <v>2</v>
      </c>
      <c r="AW20" s="107">
        <f>IF(P20=0,"",IF(AV20=0,"",(AV20/P20)))</f>
        <v>0.1</v>
      </c>
      <c r="AX20" s="106">
        <v>1</v>
      </c>
      <c r="AY20" s="108">
        <f>IFERROR(AX20/AV20,"-")</f>
        <v>0.5</v>
      </c>
      <c r="AZ20" s="109">
        <v>355000</v>
      </c>
      <c r="BA20" s="110">
        <f>IFERROR(AZ20/AV20,"-")</f>
        <v>177500</v>
      </c>
      <c r="BB20" s="111"/>
      <c r="BC20" s="111"/>
      <c r="BD20" s="111">
        <v>1</v>
      </c>
      <c r="BE20" s="112">
        <v>3</v>
      </c>
      <c r="BF20" s="113">
        <f>IF(P20=0,"",IF(BE20=0,"",(BE20/P20)))</f>
        <v>0.15</v>
      </c>
      <c r="BG20" s="112">
        <v>1</v>
      </c>
      <c r="BH20" s="114">
        <f>IFERROR(BG20/BE20,"-")</f>
        <v>0.33333333333333</v>
      </c>
      <c r="BI20" s="115">
        <v>10000</v>
      </c>
      <c r="BJ20" s="116">
        <f>IFERROR(BI20/BE20,"-")</f>
        <v>3333.3333333333</v>
      </c>
      <c r="BK20" s="117"/>
      <c r="BL20" s="117">
        <v>1</v>
      </c>
      <c r="BM20" s="117"/>
      <c r="BN20" s="119">
        <v>12</v>
      </c>
      <c r="BO20" s="120">
        <f>IF(P20=0,"",IF(BN20=0,"",(BN20/P20)))</f>
        <v>0.6</v>
      </c>
      <c r="BP20" s="121">
        <v>4</v>
      </c>
      <c r="BQ20" s="122">
        <f>IFERROR(BP20/BN20,"-")</f>
        <v>0.33333333333333</v>
      </c>
      <c r="BR20" s="123">
        <v>230000</v>
      </c>
      <c r="BS20" s="124">
        <f>IFERROR(BR20/BN20,"-")</f>
        <v>19166.666666667</v>
      </c>
      <c r="BT20" s="125">
        <v>1</v>
      </c>
      <c r="BU20" s="125">
        <v>1</v>
      </c>
      <c r="BV20" s="125">
        <v>2</v>
      </c>
      <c r="BW20" s="126">
        <v>2</v>
      </c>
      <c r="BX20" s="127">
        <f>IF(P20=0,"",IF(BW20=0,"",(BW20/P20)))</f>
        <v>0.1</v>
      </c>
      <c r="BY20" s="128">
        <v>1</v>
      </c>
      <c r="BZ20" s="129">
        <f>IFERROR(BY20/BW20,"-")</f>
        <v>0.5</v>
      </c>
      <c r="CA20" s="130">
        <v>6000</v>
      </c>
      <c r="CB20" s="131">
        <f>IFERROR(CA20/BW20,"-")</f>
        <v>3000</v>
      </c>
      <c r="CC20" s="132"/>
      <c r="CD20" s="132">
        <v>1</v>
      </c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7</v>
      </c>
      <c r="CP20" s="141">
        <v>601000</v>
      </c>
      <c r="CQ20" s="141">
        <v>355000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0</v>
      </c>
      <c r="B21" s="203" t="s">
        <v>112</v>
      </c>
      <c r="C21" s="203" t="s">
        <v>113</v>
      </c>
      <c r="D21" s="203" t="s">
        <v>114</v>
      </c>
      <c r="E21" s="203"/>
      <c r="F21" s="203" t="s">
        <v>70</v>
      </c>
      <c r="G21" s="203" t="s">
        <v>115</v>
      </c>
      <c r="H21" s="90" t="s">
        <v>116</v>
      </c>
      <c r="I21" s="90" t="s">
        <v>117</v>
      </c>
      <c r="J21" s="188">
        <v>65000</v>
      </c>
      <c r="K21" s="81">
        <v>7</v>
      </c>
      <c r="L21" s="81">
        <v>0</v>
      </c>
      <c r="M21" s="81">
        <v>37</v>
      </c>
      <c r="N21" s="91">
        <v>5</v>
      </c>
      <c r="O21" s="92">
        <v>0</v>
      </c>
      <c r="P21" s="93">
        <f>N21+O21</f>
        <v>5</v>
      </c>
      <c r="Q21" s="82">
        <f>IFERROR(P21/M21,"-")</f>
        <v>0.13513513513514</v>
      </c>
      <c r="R21" s="81">
        <v>1</v>
      </c>
      <c r="S21" s="81">
        <v>2</v>
      </c>
      <c r="T21" s="82">
        <f>IFERROR(S21/(O21+P21),"-")</f>
        <v>0.4</v>
      </c>
      <c r="U21" s="182">
        <f>IFERROR(J21/SUM(P21:P22),"-")</f>
        <v>7222.2222222222</v>
      </c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>
        <f>SUM(X21:X22)-SUM(J21:J22)</f>
        <v>-65000</v>
      </c>
      <c r="AB21" s="85">
        <f>SUM(X21:X22)/SUM(J21:J22)</f>
        <v>0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>
        <v>3</v>
      </c>
      <c r="AN21" s="101">
        <f>IF(P21=0,"",IF(AM21=0,"",(AM21/P21)))</f>
        <v>0.6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2</v>
      </c>
      <c r="BO21" s="120">
        <f>IF(P21=0,"",IF(BN21=0,"",(BN21/P21)))</f>
        <v>0.4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118</v>
      </c>
      <c r="C22" s="203" t="s">
        <v>81</v>
      </c>
      <c r="D22" s="203"/>
      <c r="E22" s="203"/>
      <c r="F22" s="203" t="s">
        <v>64</v>
      </c>
      <c r="G22" s="203"/>
      <c r="H22" s="90"/>
      <c r="I22" s="90"/>
      <c r="J22" s="188"/>
      <c r="K22" s="81">
        <v>24</v>
      </c>
      <c r="L22" s="81">
        <v>11</v>
      </c>
      <c r="M22" s="81">
        <v>6</v>
      </c>
      <c r="N22" s="91">
        <v>4</v>
      </c>
      <c r="O22" s="92">
        <v>0</v>
      </c>
      <c r="P22" s="93">
        <f>N22+O22</f>
        <v>4</v>
      </c>
      <c r="Q22" s="82">
        <f>IFERROR(P22/M22,"-")</f>
        <v>0.66666666666667</v>
      </c>
      <c r="R22" s="81">
        <v>1</v>
      </c>
      <c r="S22" s="81">
        <v>0</v>
      </c>
      <c r="T22" s="82">
        <f>IFERROR(S22/(O22+P22),"-")</f>
        <v>0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>
        <v>1</v>
      </c>
      <c r="AE22" s="95">
        <f>IF(P22=0,"",IF(AD22=0,"",(AD22/P22)))</f>
        <v>0.25</v>
      </c>
      <c r="AF22" s="94"/>
      <c r="AG22" s="96">
        <f>IFERROR(AF22/AD22,"-")</f>
        <v>0</v>
      </c>
      <c r="AH22" s="97"/>
      <c r="AI22" s="98">
        <f>IFERROR(AH22/AD22,"-")</f>
        <v>0</v>
      </c>
      <c r="AJ22" s="99"/>
      <c r="AK22" s="99"/>
      <c r="AL22" s="99"/>
      <c r="AM22" s="100">
        <v>1</v>
      </c>
      <c r="AN22" s="101">
        <f>IF(P22=0,"",IF(AM22=0,"",(AM22/P22)))</f>
        <v>0.25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0.5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0.51428571428571</v>
      </c>
      <c r="B23" s="203" t="s">
        <v>119</v>
      </c>
      <c r="C23" s="203" t="s">
        <v>120</v>
      </c>
      <c r="D23" s="203" t="s">
        <v>121</v>
      </c>
      <c r="E23" s="203"/>
      <c r="F23" s="203" t="s">
        <v>70</v>
      </c>
      <c r="G23" s="203" t="s">
        <v>122</v>
      </c>
      <c r="H23" s="90" t="s">
        <v>123</v>
      </c>
      <c r="I23" s="90" t="s">
        <v>124</v>
      </c>
      <c r="J23" s="188">
        <v>70000</v>
      </c>
      <c r="K23" s="81">
        <v>9</v>
      </c>
      <c r="L23" s="81">
        <v>0</v>
      </c>
      <c r="M23" s="81">
        <v>34</v>
      </c>
      <c r="N23" s="91">
        <v>3</v>
      </c>
      <c r="O23" s="92">
        <v>0</v>
      </c>
      <c r="P23" s="93">
        <f>N23+O23</f>
        <v>3</v>
      </c>
      <c r="Q23" s="82">
        <f>IFERROR(P23/M23,"-")</f>
        <v>0.088235294117647</v>
      </c>
      <c r="R23" s="81">
        <v>0</v>
      </c>
      <c r="S23" s="81">
        <v>2</v>
      </c>
      <c r="T23" s="82">
        <f>IFERROR(S23/(O23+P23),"-")</f>
        <v>0.66666666666667</v>
      </c>
      <c r="U23" s="182">
        <f>IFERROR(J23/SUM(P23:P24),"-")</f>
        <v>11666.666666667</v>
      </c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>
        <f>SUM(X23:X24)-SUM(J23:J24)</f>
        <v>-34000</v>
      </c>
      <c r="AB23" s="85">
        <f>SUM(X23:X24)/SUM(J23:J24)</f>
        <v>0.51428571428571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2</v>
      </c>
      <c r="AN23" s="101">
        <f>IF(P23=0,"",IF(AM23=0,"",(AM23/P23)))</f>
        <v>0.66666666666667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0.33333333333333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125</v>
      </c>
      <c r="C24" s="203" t="s">
        <v>81</v>
      </c>
      <c r="D24" s="203"/>
      <c r="E24" s="203"/>
      <c r="F24" s="203" t="s">
        <v>64</v>
      </c>
      <c r="G24" s="203"/>
      <c r="H24" s="90"/>
      <c r="I24" s="90"/>
      <c r="J24" s="188"/>
      <c r="K24" s="81">
        <v>32</v>
      </c>
      <c r="L24" s="81">
        <v>18</v>
      </c>
      <c r="M24" s="81">
        <v>11</v>
      </c>
      <c r="N24" s="91">
        <v>3</v>
      </c>
      <c r="O24" s="92">
        <v>0</v>
      </c>
      <c r="P24" s="93">
        <f>N24+O24</f>
        <v>3</v>
      </c>
      <c r="Q24" s="82">
        <f>IFERROR(P24/M24,"-")</f>
        <v>0.27272727272727</v>
      </c>
      <c r="R24" s="81">
        <v>2</v>
      </c>
      <c r="S24" s="81">
        <v>0</v>
      </c>
      <c r="T24" s="82">
        <f>IFERROR(S24/(O24+P24),"-")</f>
        <v>0</v>
      </c>
      <c r="U24" s="182"/>
      <c r="V24" s="84">
        <v>3</v>
      </c>
      <c r="W24" s="82">
        <f>IF(P24=0,"-",V24/P24)</f>
        <v>1</v>
      </c>
      <c r="X24" s="186">
        <v>36000</v>
      </c>
      <c r="Y24" s="187">
        <f>IFERROR(X24/P24,"-")</f>
        <v>12000</v>
      </c>
      <c r="Z24" s="187">
        <f>IFERROR(X24/V24,"-")</f>
        <v>12000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0.33333333333333</v>
      </c>
      <c r="BG24" s="112">
        <v>1</v>
      </c>
      <c r="BH24" s="114">
        <f>IFERROR(BG24/BE24,"-")</f>
        <v>1</v>
      </c>
      <c r="BI24" s="115">
        <v>6000</v>
      </c>
      <c r="BJ24" s="116">
        <f>IFERROR(BI24/BE24,"-")</f>
        <v>6000</v>
      </c>
      <c r="BK24" s="117"/>
      <c r="BL24" s="117">
        <v>1</v>
      </c>
      <c r="BM24" s="117"/>
      <c r="BN24" s="119">
        <v>1</v>
      </c>
      <c r="BO24" s="120">
        <f>IF(P24=0,"",IF(BN24=0,"",(BN24/P24)))</f>
        <v>0.33333333333333</v>
      </c>
      <c r="BP24" s="121">
        <v>1</v>
      </c>
      <c r="BQ24" s="122">
        <f>IFERROR(BP24/BN24,"-")</f>
        <v>1</v>
      </c>
      <c r="BR24" s="123">
        <v>27000</v>
      </c>
      <c r="BS24" s="124">
        <f>IFERROR(BR24/BN24,"-")</f>
        <v>27000</v>
      </c>
      <c r="BT24" s="125"/>
      <c r="BU24" s="125"/>
      <c r="BV24" s="125">
        <v>1</v>
      </c>
      <c r="BW24" s="126">
        <v>1</v>
      </c>
      <c r="BX24" s="127">
        <f>IF(P24=0,"",IF(BW24=0,"",(BW24/P24)))</f>
        <v>0.33333333333333</v>
      </c>
      <c r="BY24" s="128">
        <v>1</v>
      </c>
      <c r="BZ24" s="129">
        <f>IFERROR(BY24/BW24,"-")</f>
        <v>1</v>
      </c>
      <c r="CA24" s="130">
        <v>3000</v>
      </c>
      <c r="CB24" s="131">
        <f>IFERROR(CA24/BW24,"-")</f>
        <v>3000</v>
      </c>
      <c r="CC24" s="132">
        <v>1</v>
      </c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3</v>
      </c>
      <c r="CP24" s="141">
        <v>36000</v>
      </c>
      <c r="CQ24" s="141">
        <v>27000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2.7533333333333</v>
      </c>
      <c r="B25" s="203" t="s">
        <v>126</v>
      </c>
      <c r="C25" s="203" t="s">
        <v>127</v>
      </c>
      <c r="D25" s="203" t="s">
        <v>128</v>
      </c>
      <c r="E25" s="203"/>
      <c r="F25" s="203" t="s">
        <v>70</v>
      </c>
      <c r="G25" s="203" t="s">
        <v>129</v>
      </c>
      <c r="H25" s="90" t="s">
        <v>130</v>
      </c>
      <c r="I25" s="90" t="s">
        <v>131</v>
      </c>
      <c r="J25" s="188">
        <v>75000</v>
      </c>
      <c r="K25" s="81">
        <v>64</v>
      </c>
      <c r="L25" s="81">
        <v>0</v>
      </c>
      <c r="M25" s="81">
        <v>258</v>
      </c>
      <c r="N25" s="91">
        <v>26</v>
      </c>
      <c r="O25" s="92">
        <v>1</v>
      </c>
      <c r="P25" s="93">
        <f>N25+O25</f>
        <v>27</v>
      </c>
      <c r="Q25" s="82">
        <f>IFERROR(P25/M25,"-")</f>
        <v>0.1046511627907</v>
      </c>
      <c r="R25" s="81">
        <v>5</v>
      </c>
      <c r="S25" s="81">
        <v>11</v>
      </c>
      <c r="T25" s="82">
        <f>IFERROR(S25/(O25+P25),"-")</f>
        <v>0.39285714285714</v>
      </c>
      <c r="U25" s="182">
        <f>IFERROR(J25/SUM(P25:P26),"-")</f>
        <v>1013.5135135135</v>
      </c>
      <c r="V25" s="84">
        <v>5</v>
      </c>
      <c r="W25" s="82">
        <f>IF(P25=0,"-",V25/P25)</f>
        <v>0.18518518518519</v>
      </c>
      <c r="X25" s="186">
        <v>49500</v>
      </c>
      <c r="Y25" s="187">
        <f>IFERROR(X25/P25,"-")</f>
        <v>1833.3333333333</v>
      </c>
      <c r="Z25" s="187">
        <f>IFERROR(X25/V25,"-")</f>
        <v>9900</v>
      </c>
      <c r="AA25" s="188">
        <f>SUM(X25:X26)-SUM(J25:J26)</f>
        <v>131500</v>
      </c>
      <c r="AB25" s="85">
        <f>SUM(X25:X26)/SUM(J25:J26)</f>
        <v>2.7533333333333</v>
      </c>
      <c r="AC25" s="79"/>
      <c r="AD25" s="94">
        <v>1</v>
      </c>
      <c r="AE25" s="95">
        <f>IF(P25=0,"",IF(AD25=0,"",(AD25/P25)))</f>
        <v>0.037037037037037</v>
      </c>
      <c r="AF25" s="94"/>
      <c r="AG25" s="96">
        <f>IFERROR(AF25/AD25,"-")</f>
        <v>0</v>
      </c>
      <c r="AH25" s="97"/>
      <c r="AI25" s="98">
        <f>IFERROR(AH25/AD25,"-")</f>
        <v>0</v>
      </c>
      <c r="AJ25" s="99"/>
      <c r="AK25" s="99"/>
      <c r="AL25" s="99"/>
      <c r="AM25" s="100">
        <v>5</v>
      </c>
      <c r="AN25" s="101">
        <f>IF(P25=0,"",IF(AM25=0,"",(AM25/P25)))</f>
        <v>0.18518518518519</v>
      </c>
      <c r="AO25" s="100">
        <v>1</v>
      </c>
      <c r="AP25" s="102">
        <f>IFERROR(AP25/AM25,"-")</f>
        <v>0</v>
      </c>
      <c r="AQ25" s="103">
        <v>3000</v>
      </c>
      <c r="AR25" s="104">
        <f>IFERROR(AQ25/AM25,"-")</f>
        <v>600</v>
      </c>
      <c r="AS25" s="105">
        <v>1</v>
      </c>
      <c r="AT25" s="105"/>
      <c r="AU25" s="105"/>
      <c r="AV25" s="106">
        <v>5</v>
      </c>
      <c r="AW25" s="107">
        <f>IF(P25=0,"",IF(AV25=0,"",(AV25/P25)))</f>
        <v>0.18518518518519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7</v>
      </c>
      <c r="BF25" s="113">
        <f>IF(P25=0,"",IF(BE25=0,"",(BE25/P25)))</f>
        <v>0.25925925925926</v>
      </c>
      <c r="BG25" s="112">
        <v>3</v>
      </c>
      <c r="BH25" s="114">
        <f>IFERROR(BG25/BE25,"-")</f>
        <v>0.42857142857143</v>
      </c>
      <c r="BI25" s="115">
        <v>13500</v>
      </c>
      <c r="BJ25" s="116">
        <f>IFERROR(BI25/BE25,"-")</f>
        <v>1928.5714285714</v>
      </c>
      <c r="BK25" s="117">
        <v>1</v>
      </c>
      <c r="BL25" s="117">
        <v>2</v>
      </c>
      <c r="BM25" s="117"/>
      <c r="BN25" s="119">
        <v>6</v>
      </c>
      <c r="BO25" s="120">
        <f>IF(P25=0,"",IF(BN25=0,"",(BN25/P25)))</f>
        <v>0.22222222222222</v>
      </c>
      <c r="BP25" s="121">
        <v>1</v>
      </c>
      <c r="BQ25" s="122">
        <f>IFERROR(BP25/BN25,"-")</f>
        <v>0.16666666666667</v>
      </c>
      <c r="BR25" s="123">
        <v>33000</v>
      </c>
      <c r="BS25" s="124">
        <f>IFERROR(BR25/BN25,"-")</f>
        <v>5500</v>
      </c>
      <c r="BT25" s="125"/>
      <c r="BU25" s="125"/>
      <c r="BV25" s="125">
        <v>1</v>
      </c>
      <c r="BW25" s="126">
        <v>3</v>
      </c>
      <c r="BX25" s="127">
        <f>IF(P25=0,"",IF(BW25=0,"",(BW25/P25)))</f>
        <v>0.11111111111111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5</v>
      </c>
      <c r="CP25" s="141">
        <v>49500</v>
      </c>
      <c r="CQ25" s="141">
        <v>33000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132</v>
      </c>
      <c r="C26" s="203" t="s">
        <v>133</v>
      </c>
      <c r="D26" s="203"/>
      <c r="E26" s="203"/>
      <c r="F26" s="203" t="s">
        <v>64</v>
      </c>
      <c r="G26" s="203"/>
      <c r="H26" s="90"/>
      <c r="I26" s="90"/>
      <c r="J26" s="188"/>
      <c r="K26" s="81">
        <v>184</v>
      </c>
      <c r="L26" s="81">
        <v>147</v>
      </c>
      <c r="M26" s="81">
        <v>78</v>
      </c>
      <c r="N26" s="91">
        <v>47</v>
      </c>
      <c r="O26" s="92">
        <v>0</v>
      </c>
      <c r="P26" s="93">
        <f>N26+O26</f>
        <v>47</v>
      </c>
      <c r="Q26" s="82">
        <f>IFERROR(P26/M26,"-")</f>
        <v>0.6025641025641</v>
      </c>
      <c r="R26" s="81">
        <v>5</v>
      </c>
      <c r="S26" s="81">
        <v>6</v>
      </c>
      <c r="T26" s="82">
        <f>IFERROR(S26/(O26+P26),"-")</f>
        <v>0.12765957446809</v>
      </c>
      <c r="U26" s="182"/>
      <c r="V26" s="84">
        <v>9</v>
      </c>
      <c r="W26" s="82">
        <f>IF(P26=0,"-",V26/P26)</f>
        <v>0.19148936170213</v>
      </c>
      <c r="X26" s="186">
        <v>157000</v>
      </c>
      <c r="Y26" s="187">
        <f>IFERROR(X26/P26,"-")</f>
        <v>3340.4255319149</v>
      </c>
      <c r="Z26" s="187">
        <f>IFERROR(X26/V26,"-")</f>
        <v>17444.444444444</v>
      </c>
      <c r="AA26" s="188"/>
      <c r="AB26" s="85"/>
      <c r="AC26" s="79"/>
      <c r="AD26" s="94">
        <v>1</v>
      </c>
      <c r="AE26" s="95">
        <f>IF(P26=0,"",IF(AD26=0,"",(AD26/P26)))</f>
        <v>0.021276595744681</v>
      </c>
      <c r="AF26" s="94"/>
      <c r="AG26" s="96">
        <f>IFERROR(AF26/AD26,"-")</f>
        <v>0</v>
      </c>
      <c r="AH26" s="97"/>
      <c r="AI26" s="98">
        <f>IFERROR(AH26/AD26,"-")</f>
        <v>0</v>
      </c>
      <c r="AJ26" s="99"/>
      <c r="AK26" s="99"/>
      <c r="AL26" s="99"/>
      <c r="AM26" s="100">
        <v>1</v>
      </c>
      <c r="AN26" s="101">
        <f>IF(P26=0,"",IF(AM26=0,"",(AM26/P26)))</f>
        <v>0.021276595744681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>
        <v>4</v>
      </c>
      <c r="AW26" s="107">
        <f>IF(P26=0,"",IF(AV26=0,"",(AV26/P26)))</f>
        <v>0.085106382978723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>
        <v>12</v>
      </c>
      <c r="BF26" s="113">
        <f>IF(P26=0,"",IF(BE26=0,"",(BE26/P26)))</f>
        <v>0.25531914893617</v>
      </c>
      <c r="BG26" s="112">
        <v>3</v>
      </c>
      <c r="BH26" s="114">
        <f>IFERROR(BG26/BE26,"-")</f>
        <v>0.25</v>
      </c>
      <c r="BI26" s="115">
        <v>21000</v>
      </c>
      <c r="BJ26" s="116">
        <f>IFERROR(BI26/BE26,"-")</f>
        <v>1750</v>
      </c>
      <c r="BK26" s="117">
        <v>1</v>
      </c>
      <c r="BL26" s="117">
        <v>2</v>
      </c>
      <c r="BM26" s="117"/>
      <c r="BN26" s="119">
        <v>14</v>
      </c>
      <c r="BO26" s="120">
        <f>IF(P26=0,"",IF(BN26=0,"",(BN26/P26)))</f>
        <v>0.29787234042553</v>
      </c>
      <c r="BP26" s="121">
        <v>2</v>
      </c>
      <c r="BQ26" s="122">
        <f>IFERROR(BP26/BN26,"-")</f>
        <v>0.14285714285714</v>
      </c>
      <c r="BR26" s="123">
        <v>48000</v>
      </c>
      <c r="BS26" s="124">
        <f>IFERROR(BR26/BN26,"-")</f>
        <v>3428.5714285714</v>
      </c>
      <c r="BT26" s="125">
        <v>1</v>
      </c>
      <c r="BU26" s="125"/>
      <c r="BV26" s="125">
        <v>1</v>
      </c>
      <c r="BW26" s="126">
        <v>12</v>
      </c>
      <c r="BX26" s="127">
        <f>IF(P26=0,"",IF(BW26=0,"",(BW26/P26)))</f>
        <v>0.25531914893617</v>
      </c>
      <c r="BY26" s="128">
        <v>4</v>
      </c>
      <c r="BZ26" s="129">
        <f>IFERROR(BY26/BW26,"-")</f>
        <v>0.33333333333333</v>
      </c>
      <c r="CA26" s="130">
        <v>88000</v>
      </c>
      <c r="CB26" s="131">
        <f>IFERROR(CA26/BW26,"-")</f>
        <v>7333.3333333333</v>
      </c>
      <c r="CC26" s="132"/>
      <c r="CD26" s="132">
        <v>2</v>
      </c>
      <c r="CE26" s="132">
        <v>2</v>
      </c>
      <c r="CF26" s="133">
        <v>3</v>
      </c>
      <c r="CG26" s="134">
        <f>IF(P26=0,"",IF(CF26=0,"",(CF26/P26)))</f>
        <v>0.063829787234043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9</v>
      </c>
      <c r="CP26" s="141">
        <v>157000</v>
      </c>
      <c r="CQ26" s="141">
        <v>45000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30"/>
      <c r="B27" s="87"/>
      <c r="C27" s="88"/>
      <c r="D27" s="88"/>
      <c r="E27" s="88"/>
      <c r="F27" s="89"/>
      <c r="G27" s="90"/>
      <c r="H27" s="90"/>
      <c r="I27" s="90"/>
      <c r="J27" s="192"/>
      <c r="K27" s="34"/>
      <c r="L27" s="34"/>
      <c r="M27" s="31"/>
      <c r="N27" s="23"/>
      <c r="O27" s="23"/>
      <c r="P27" s="23"/>
      <c r="Q27" s="33"/>
      <c r="R27" s="32"/>
      <c r="S27" s="23"/>
      <c r="T27" s="32"/>
      <c r="U27" s="183"/>
      <c r="V27" s="25"/>
      <c r="W27" s="25"/>
      <c r="X27" s="189"/>
      <c r="Y27" s="189"/>
      <c r="Z27" s="189"/>
      <c r="AA27" s="189"/>
      <c r="AB27" s="33"/>
      <c r="AC27" s="59"/>
      <c r="AD27" s="63"/>
      <c r="AE27" s="64"/>
      <c r="AF27" s="63"/>
      <c r="AG27" s="67"/>
      <c r="AH27" s="68"/>
      <c r="AI27" s="69"/>
      <c r="AJ27" s="70"/>
      <c r="AK27" s="70"/>
      <c r="AL27" s="70"/>
      <c r="AM27" s="63"/>
      <c r="AN27" s="64"/>
      <c r="AO27" s="63"/>
      <c r="AP27" s="67"/>
      <c r="AQ27" s="68"/>
      <c r="AR27" s="69"/>
      <c r="AS27" s="70"/>
      <c r="AT27" s="70"/>
      <c r="AU27" s="70"/>
      <c r="AV27" s="63"/>
      <c r="AW27" s="64"/>
      <c r="AX27" s="63"/>
      <c r="AY27" s="67"/>
      <c r="AZ27" s="68"/>
      <c r="BA27" s="69"/>
      <c r="BB27" s="70"/>
      <c r="BC27" s="70"/>
      <c r="BD27" s="70"/>
      <c r="BE27" s="63"/>
      <c r="BF27" s="64"/>
      <c r="BG27" s="63"/>
      <c r="BH27" s="67"/>
      <c r="BI27" s="68"/>
      <c r="BJ27" s="69"/>
      <c r="BK27" s="70"/>
      <c r="BL27" s="70"/>
      <c r="BM27" s="70"/>
      <c r="BN27" s="65"/>
      <c r="BO27" s="66"/>
      <c r="BP27" s="63"/>
      <c r="BQ27" s="67"/>
      <c r="BR27" s="68"/>
      <c r="BS27" s="69"/>
      <c r="BT27" s="70"/>
      <c r="BU27" s="70"/>
      <c r="BV27" s="70"/>
      <c r="BW27" s="65"/>
      <c r="BX27" s="66"/>
      <c r="BY27" s="63"/>
      <c r="BZ27" s="67"/>
      <c r="CA27" s="68"/>
      <c r="CB27" s="69"/>
      <c r="CC27" s="70"/>
      <c r="CD27" s="70"/>
      <c r="CE27" s="70"/>
      <c r="CF27" s="65"/>
      <c r="CG27" s="66"/>
      <c r="CH27" s="63"/>
      <c r="CI27" s="67"/>
      <c r="CJ27" s="68"/>
      <c r="CK27" s="69"/>
      <c r="CL27" s="70"/>
      <c r="CM27" s="70"/>
      <c r="CN27" s="70"/>
      <c r="CO27" s="71"/>
      <c r="CP27" s="68"/>
      <c r="CQ27" s="68"/>
      <c r="CR27" s="68"/>
      <c r="CS27" s="72"/>
    </row>
    <row r="28" spans="1:98">
      <c r="A28" s="30"/>
      <c r="B28" s="37"/>
      <c r="C28" s="21"/>
      <c r="D28" s="21"/>
      <c r="E28" s="21"/>
      <c r="F28" s="22"/>
      <c r="G28" s="36"/>
      <c r="H28" s="36"/>
      <c r="I28" s="75"/>
      <c r="J28" s="193"/>
      <c r="K28" s="34"/>
      <c r="L28" s="34"/>
      <c r="M28" s="31"/>
      <c r="N28" s="23"/>
      <c r="O28" s="23"/>
      <c r="P28" s="23"/>
      <c r="Q28" s="33"/>
      <c r="R28" s="32"/>
      <c r="S28" s="23"/>
      <c r="T28" s="32"/>
      <c r="U28" s="183"/>
      <c r="V28" s="25"/>
      <c r="W28" s="25"/>
      <c r="X28" s="189"/>
      <c r="Y28" s="189"/>
      <c r="Z28" s="189"/>
      <c r="AA28" s="189"/>
      <c r="AB28" s="33"/>
      <c r="AC28" s="61"/>
      <c r="AD28" s="63"/>
      <c r="AE28" s="64"/>
      <c r="AF28" s="63"/>
      <c r="AG28" s="67"/>
      <c r="AH28" s="68"/>
      <c r="AI28" s="69"/>
      <c r="AJ28" s="70"/>
      <c r="AK28" s="70"/>
      <c r="AL28" s="70"/>
      <c r="AM28" s="63"/>
      <c r="AN28" s="64"/>
      <c r="AO28" s="63"/>
      <c r="AP28" s="67"/>
      <c r="AQ28" s="68"/>
      <c r="AR28" s="69"/>
      <c r="AS28" s="70"/>
      <c r="AT28" s="70"/>
      <c r="AU28" s="70"/>
      <c r="AV28" s="63"/>
      <c r="AW28" s="64"/>
      <c r="AX28" s="63"/>
      <c r="AY28" s="67"/>
      <c r="AZ28" s="68"/>
      <c r="BA28" s="69"/>
      <c r="BB28" s="70"/>
      <c r="BC28" s="70"/>
      <c r="BD28" s="70"/>
      <c r="BE28" s="63"/>
      <c r="BF28" s="64"/>
      <c r="BG28" s="63"/>
      <c r="BH28" s="67"/>
      <c r="BI28" s="68"/>
      <c r="BJ28" s="69"/>
      <c r="BK28" s="70"/>
      <c r="BL28" s="70"/>
      <c r="BM28" s="70"/>
      <c r="BN28" s="65"/>
      <c r="BO28" s="66"/>
      <c r="BP28" s="63"/>
      <c r="BQ28" s="67"/>
      <c r="BR28" s="68"/>
      <c r="BS28" s="69"/>
      <c r="BT28" s="70"/>
      <c r="BU28" s="70"/>
      <c r="BV28" s="70"/>
      <c r="BW28" s="65"/>
      <c r="BX28" s="66"/>
      <c r="BY28" s="63"/>
      <c r="BZ28" s="67"/>
      <c r="CA28" s="68"/>
      <c r="CB28" s="69"/>
      <c r="CC28" s="70"/>
      <c r="CD28" s="70"/>
      <c r="CE28" s="70"/>
      <c r="CF28" s="65"/>
      <c r="CG28" s="66"/>
      <c r="CH28" s="63"/>
      <c r="CI28" s="67"/>
      <c r="CJ28" s="68"/>
      <c r="CK28" s="69"/>
      <c r="CL28" s="70"/>
      <c r="CM28" s="70"/>
      <c r="CN28" s="70"/>
      <c r="CO28" s="71"/>
      <c r="CP28" s="68"/>
      <c r="CQ28" s="68"/>
      <c r="CR28" s="68"/>
      <c r="CS28" s="72"/>
    </row>
    <row r="29" spans="1:98">
      <c r="A29" s="19">
        <f>AB29</f>
        <v>1.669375</v>
      </c>
      <c r="B29" s="39"/>
      <c r="C29" s="39"/>
      <c r="D29" s="39"/>
      <c r="E29" s="39"/>
      <c r="F29" s="39"/>
      <c r="G29" s="40" t="s">
        <v>134</v>
      </c>
      <c r="H29" s="40"/>
      <c r="I29" s="40"/>
      <c r="J29" s="190">
        <f>SUM(J6:J28)</f>
        <v>800000</v>
      </c>
      <c r="K29" s="41">
        <f>SUM(K6:K28)</f>
        <v>1203</v>
      </c>
      <c r="L29" s="41">
        <f>SUM(L6:L28)</f>
        <v>645</v>
      </c>
      <c r="M29" s="41">
        <f>SUM(M6:M28)</f>
        <v>930</v>
      </c>
      <c r="N29" s="41">
        <f>SUM(N6:N28)</f>
        <v>241</v>
      </c>
      <c r="O29" s="41">
        <f>SUM(O6:O28)</f>
        <v>1</v>
      </c>
      <c r="P29" s="41">
        <f>SUM(P6:P28)</f>
        <v>242</v>
      </c>
      <c r="Q29" s="42">
        <f>IFERROR(P29/M29,"-")</f>
        <v>0.26021505376344</v>
      </c>
      <c r="R29" s="78">
        <f>SUM(R6:R28)</f>
        <v>36</v>
      </c>
      <c r="S29" s="78">
        <f>SUM(S6:S28)</f>
        <v>50</v>
      </c>
      <c r="T29" s="42">
        <f>IFERROR(R29/P29,"-")</f>
        <v>0.14876033057851</v>
      </c>
      <c r="U29" s="184">
        <f>IFERROR(J29/P29,"-")</f>
        <v>3305.7851239669</v>
      </c>
      <c r="V29" s="44">
        <f>SUM(V6:V28)</f>
        <v>51</v>
      </c>
      <c r="W29" s="42">
        <f>IFERROR(V29/P29,"-")</f>
        <v>0.21074380165289</v>
      </c>
      <c r="X29" s="190">
        <f>SUM(X6:X28)</f>
        <v>1335500</v>
      </c>
      <c r="Y29" s="190">
        <f>IFERROR(X29/P29,"-")</f>
        <v>5518.5950413223</v>
      </c>
      <c r="Z29" s="190">
        <f>IFERROR(X29/V29,"-")</f>
        <v>26186.274509804</v>
      </c>
      <c r="AA29" s="190">
        <f>X29-J29</f>
        <v>535500</v>
      </c>
      <c r="AB29" s="47">
        <f>X29/J29</f>
        <v>1.669375</v>
      </c>
      <c r="AC29" s="60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8"/>
    <mergeCell ref="J7:J8"/>
    <mergeCell ref="U7:U8"/>
    <mergeCell ref="AA7:AA8"/>
    <mergeCell ref="AB7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135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0.70766666666667</v>
      </c>
      <c r="B6" s="203" t="s">
        <v>136</v>
      </c>
      <c r="C6" s="203" t="s">
        <v>113</v>
      </c>
      <c r="D6" s="203" t="s">
        <v>137</v>
      </c>
      <c r="E6" s="203"/>
      <c r="F6" s="203" t="s">
        <v>70</v>
      </c>
      <c r="G6" s="203" t="s">
        <v>138</v>
      </c>
      <c r="H6" s="90" t="s">
        <v>139</v>
      </c>
      <c r="I6" s="204" t="s">
        <v>79</v>
      </c>
      <c r="J6" s="188">
        <v>120000</v>
      </c>
      <c r="K6" s="81">
        <v>52</v>
      </c>
      <c r="L6" s="81">
        <v>0</v>
      </c>
      <c r="M6" s="81">
        <v>229</v>
      </c>
      <c r="N6" s="91">
        <v>16</v>
      </c>
      <c r="O6" s="92">
        <v>0</v>
      </c>
      <c r="P6" s="93">
        <f>N6+O6</f>
        <v>16</v>
      </c>
      <c r="Q6" s="82">
        <f>IFERROR(P6/M6,"-")</f>
        <v>0.069868995633188</v>
      </c>
      <c r="R6" s="81">
        <v>0</v>
      </c>
      <c r="S6" s="81">
        <v>3</v>
      </c>
      <c r="T6" s="82">
        <f>IFERROR(S6/(O6+P6),"-")</f>
        <v>0.1875</v>
      </c>
      <c r="U6" s="182">
        <f>IFERROR(J6/SUM(P6:P7),"-")</f>
        <v>2000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-35080</v>
      </c>
      <c r="AB6" s="85">
        <f>SUM(X6:X7)/SUM(J6:J7)</f>
        <v>0.70766666666667</v>
      </c>
      <c r="AC6" s="79"/>
      <c r="AD6" s="94">
        <v>5</v>
      </c>
      <c r="AE6" s="95">
        <f>IF(P6=0,"",IF(AD6=0,"",(AD6/P6)))</f>
        <v>0.3125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3</v>
      </c>
      <c r="AN6" s="101">
        <f>IF(P6=0,"",IF(AM6=0,"",(AM6/P6)))</f>
        <v>0.1875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0.3125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0.0625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140</v>
      </c>
      <c r="C7" s="203"/>
      <c r="D7" s="203"/>
      <c r="E7" s="203"/>
      <c r="F7" s="203" t="s">
        <v>64</v>
      </c>
      <c r="G7" s="203"/>
      <c r="H7" s="90"/>
      <c r="I7" s="90"/>
      <c r="J7" s="188"/>
      <c r="K7" s="81">
        <v>150</v>
      </c>
      <c r="L7" s="81">
        <v>112</v>
      </c>
      <c r="M7" s="81">
        <v>84</v>
      </c>
      <c r="N7" s="91">
        <v>43</v>
      </c>
      <c r="O7" s="92">
        <v>1</v>
      </c>
      <c r="P7" s="93">
        <f>N7+O7</f>
        <v>44</v>
      </c>
      <c r="Q7" s="82">
        <f>IFERROR(P7/M7,"-")</f>
        <v>0.52380952380952</v>
      </c>
      <c r="R7" s="81">
        <v>3</v>
      </c>
      <c r="S7" s="81">
        <v>7</v>
      </c>
      <c r="T7" s="82">
        <f>IFERROR(S7/(O7+P7),"-")</f>
        <v>0.15555555555556</v>
      </c>
      <c r="U7" s="182"/>
      <c r="V7" s="84">
        <v>7</v>
      </c>
      <c r="W7" s="82">
        <f>IF(P7=0,"-",V7/P7)</f>
        <v>0.15909090909091</v>
      </c>
      <c r="X7" s="186">
        <v>84920</v>
      </c>
      <c r="Y7" s="187">
        <f>IFERROR(X7/P7,"-")</f>
        <v>1930</v>
      </c>
      <c r="Z7" s="187">
        <f>IFERROR(X7/V7,"-")</f>
        <v>12131.428571429</v>
      </c>
      <c r="AA7" s="188"/>
      <c r="AB7" s="85"/>
      <c r="AC7" s="79"/>
      <c r="AD7" s="94">
        <v>5</v>
      </c>
      <c r="AE7" s="95">
        <f>IF(P7=0,"",IF(AD7=0,"",(AD7/P7)))</f>
        <v>0.11363636363636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8</v>
      </c>
      <c r="AN7" s="101">
        <f>IF(P7=0,"",IF(AM7=0,"",(AM7/P7)))</f>
        <v>0.18181818181818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6</v>
      </c>
      <c r="AW7" s="107">
        <f>IF(P7=0,"",IF(AV7=0,"",(AV7/P7)))</f>
        <v>0.13636363636364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9</v>
      </c>
      <c r="BF7" s="113">
        <f>IF(P7=0,"",IF(BE7=0,"",(BE7/P7)))</f>
        <v>0.20454545454545</v>
      </c>
      <c r="BG7" s="112">
        <v>1</v>
      </c>
      <c r="BH7" s="114">
        <f>IFERROR(BG7/BE7,"-")</f>
        <v>0.11111111111111</v>
      </c>
      <c r="BI7" s="115">
        <v>6000</v>
      </c>
      <c r="BJ7" s="116">
        <f>IFERROR(BI7/BE7,"-")</f>
        <v>666.66666666667</v>
      </c>
      <c r="BK7" s="117"/>
      <c r="BL7" s="117">
        <v>1</v>
      </c>
      <c r="BM7" s="117"/>
      <c r="BN7" s="119">
        <v>10</v>
      </c>
      <c r="BO7" s="120">
        <f>IF(P7=0,"",IF(BN7=0,"",(BN7/P7)))</f>
        <v>0.22727272727273</v>
      </c>
      <c r="BP7" s="121">
        <v>4</v>
      </c>
      <c r="BQ7" s="122">
        <f>IFERROR(BP7/BN7,"-")</f>
        <v>0.4</v>
      </c>
      <c r="BR7" s="123">
        <v>50000</v>
      </c>
      <c r="BS7" s="124">
        <f>IFERROR(BR7/BN7,"-")</f>
        <v>5000</v>
      </c>
      <c r="BT7" s="125">
        <v>3</v>
      </c>
      <c r="BU7" s="125"/>
      <c r="BV7" s="125">
        <v>1</v>
      </c>
      <c r="BW7" s="126">
        <v>6</v>
      </c>
      <c r="BX7" s="127">
        <f>IF(P7=0,"",IF(BW7=0,"",(BW7/P7)))</f>
        <v>0.13636363636364</v>
      </c>
      <c r="BY7" s="128">
        <v>2</v>
      </c>
      <c r="BZ7" s="129">
        <f>IFERROR(BY7/BW7,"-")</f>
        <v>0.33333333333333</v>
      </c>
      <c r="CA7" s="130">
        <v>28920</v>
      </c>
      <c r="CB7" s="131">
        <f>IFERROR(CA7/BW7,"-")</f>
        <v>4820</v>
      </c>
      <c r="CC7" s="132">
        <v>1</v>
      </c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7</v>
      </c>
      <c r="CP7" s="141">
        <v>84920</v>
      </c>
      <c r="CQ7" s="141">
        <v>34000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2.7545454545455</v>
      </c>
      <c r="B8" s="203" t="s">
        <v>141</v>
      </c>
      <c r="C8" s="203" t="s">
        <v>113</v>
      </c>
      <c r="D8" s="203" t="s">
        <v>137</v>
      </c>
      <c r="E8" s="203"/>
      <c r="F8" s="203" t="s">
        <v>70</v>
      </c>
      <c r="G8" s="203" t="s">
        <v>142</v>
      </c>
      <c r="H8" s="90" t="s">
        <v>143</v>
      </c>
      <c r="I8" s="204" t="s">
        <v>79</v>
      </c>
      <c r="J8" s="188">
        <v>110000</v>
      </c>
      <c r="K8" s="81">
        <v>47</v>
      </c>
      <c r="L8" s="81">
        <v>0</v>
      </c>
      <c r="M8" s="81">
        <v>178</v>
      </c>
      <c r="N8" s="91">
        <v>15</v>
      </c>
      <c r="O8" s="92">
        <v>0</v>
      </c>
      <c r="P8" s="93">
        <f>N8+O8</f>
        <v>15</v>
      </c>
      <c r="Q8" s="82">
        <f>IFERROR(P8/M8,"-")</f>
        <v>0.084269662921348</v>
      </c>
      <c r="R8" s="81">
        <v>2</v>
      </c>
      <c r="S8" s="81">
        <v>5</v>
      </c>
      <c r="T8" s="82">
        <f>IFERROR(S8/(O8+P8),"-")</f>
        <v>0.33333333333333</v>
      </c>
      <c r="U8" s="182">
        <f>IFERROR(J8/SUM(P8:P9),"-")</f>
        <v>948.27586206897</v>
      </c>
      <c r="V8" s="84">
        <v>2</v>
      </c>
      <c r="W8" s="82">
        <f>IF(P8=0,"-",V8/P8)</f>
        <v>0.13333333333333</v>
      </c>
      <c r="X8" s="186">
        <v>181000</v>
      </c>
      <c r="Y8" s="187">
        <f>IFERROR(X8/P8,"-")</f>
        <v>12066.666666667</v>
      </c>
      <c r="Z8" s="187">
        <f>IFERROR(X8/V8,"-")</f>
        <v>90500</v>
      </c>
      <c r="AA8" s="188">
        <f>SUM(X8:X9)-SUM(J8:J9)</f>
        <v>193000</v>
      </c>
      <c r="AB8" s="85">
        <f>SUM(X8:X9)/SUM(J8:J9)</f>
        <v>2.7545454545455</v>
      </c>
      <c r="AC8" s="79"/>
      <c r="AD8" s="94">
        <v>2</v>
      </c>
      <c r="AE8" s="95">
        <f>IF(P8=0,"",IF(AD8=0,"",(AD8/P8)))</f>
        <v>0.13333333333333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4</v>
      </c>
      <c r="AN8" s="101">
        <f>IF(P8=0,"",IF(AM8=0,"",(AM8/P8)))</f>
        <v>0.26666666666667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3</v>
      </c>
      <c r="AW8" s="107">
        <f>IF(P8=0,"",IF(AV8=0,"",(AV8/P8)))</f>
        <v>0.2</v>
      </c>
      <c r="AX8" s="106">
        <v>1</v>
      </c>
      <c r="AY8" s="108">
        <f>IFERROR(AX8/AV8,"-")</f>
        <v>0.33333333333333</v>
      </c>
      <c r="AZ8" s="109">
        <v>175000</v>
      </c>
      <c r="BA8" s="110">
        <f>IFERROR(AZ8/AV8,"-")</f>
        <v>58333.333333333</v>
      </c>
      <c r="BB8" s="111"/>
      <c r="BC8" s="111"/>
      <c r="BD8" s="111">
        <v>1</v>
      </c>
      <c r="BE8" s="112">
        <v>2</v>
      </c>
      <c r="BF8" s="113">
        <f>IF(P8=0,"",IF(BE8=0,"",(BE8/P8)))</f>
        <v>0.13333333333333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0.26666666666667</v>
      </c>
      <c r="BP8" s="121">
        <v>1</v>
      </c>
      <c r="BQ8" s="122">
        <f>IFERROR(BP8/BN8,"-")</f>
        <v>0.25</v>
      </c>
      <c r="BR8" s="123">
        <v>6000</v>
      </c>
      <c r="BS8" s="124">
        <f>IFERROR(BR8/BN8,"-")</f>
        <v>1500</v>
      </c>
      <c r="BT8" s="125"/>
      <c r="BU8" s="125">
        <v>1</v>
      </c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181000</v>
      </c>
      <c r="CQ8" s="141">
        <v>175000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144</v>
      </c>
      <c r="C9" s="203"/>
      <c r="D9" s="203"/>
      <c r="E9" s="203"/>
      <c r="F9" s="203" t="s">
        <v>64</v>
      </c>
      <c r="G9" s="203"/>
      <c r="H9" s="90"/>
      <c r="I9" s="90"/>
      <c r="J9" s="188"/>
      <c r="K9" s="81">
        <v>347</v>
      </c>
      <c r="L9" s="81">
        <v>262</v>
      </c>
      <c r="M9" s="81">
        <v>171</v>
      </c>
      <c r="N9" s="91">
        <v>98</v>
      </c>
      <c r="O9" s="92">
        <v>3</v>
      </c>
      <c r="P9" s="93">
        <f>N9+O9</f>
        <v>101</v>
      </c>
      <c r="Q9" s="82">
        <f>IFERROR(P9/M9,"-")</f>
        <v>0.5906432748538</v>
      </c>
      <c r="R9" s="81">
        <v>7</v>
      </c>
      <c r="S9" s="81">
        <v>20</v>
      </c>
      <c r="T9" s="82">
        <f>IFERROR(S9/(O9+P9),"-")</f>
        <v>0.19230769230769</v>
      </c>
      <c r="U9" s="182"/>
      <c r="V9" s="84">
        <v>7</v>
      </c>
      <c r="W9" s="82">
        <f>IF(P9=0,"-",V9/P9)</f>
        <v>0.069306930693069</v>
      </c>
      <c r="X9" s="186">
        <v>122000</v>
      </c>
      <c r="Y9" s="187">
        <f>IFERROR(X9/P9,"-")</f>
        <v>1207.9207920792</v>
      </c>
      <c r="Z9" s="187">
        <f>IFERROR(X9/V9,"-")</f>
        <v>17428.571428571</v>
      </c>
      <c r="AA9" s="188"/>
      <c r="AB9" s="85"/>
      <c r="AC9" s="79"/>
      <c r="AD9" s="94">
        <v>15</v>
      </c>
      <c r="AE9" s="95">
        <f>IF(P9=0,"",IF(AD9=0,"",(AD9/P9)))</f>
        <v>0.14851485148515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15</v>
      </c>
      <c r="AN9" s="101">
        <f>IF(P9=0,"",IF(AM9=0,"",(AM9/P9)))</f>
        <v>0.14851485148515</v>
      </c>
      <c r="AO9" s="100">
        <v>1</v>
      </c>
      <c r="AP9" s="102">
        <f>IFERROR(AP9/AM9,"-")</f>
        <v>0</v>
      </c>
      <c r="AQ9" s="103">
        <v>3000</v>
      </c>
      <c r="AR9" s="104">
        <f>IFERROR(AQ9/AM9,"-")</f>
        <v>200</v>
      </c>
      <c r="AS9" s="105">
        <v>1</v>
      </c>
      <c r="AT9" s="105"/>
      <c r="AU9" s="105"/>
      <c r="AV9" s="106">
        <v>20</v>
      </c>
      <c r="AW9" s="107">
        <f>IF(P9=0,"",IF(AV9=0,"",(AV9/P9)))</f>
        <v>0.1980198019802</v>
      </c>
      <c r="AX9" s="106">
        <v>1</v>
      </c>
      <c r="AY9" s="108">
        <f>IFERROR(AX9/AV9,"-")</f>
        <v>0.05</v>
      </c>
      <c r="AZ9" s="109">
        <v>1000</v>
      </c>
      <c r="BA9" s="110">
        <f>IFERROR(AZ9/AV9,"-")</f>
        <v>50</v>
      </c>
      <c r="BB9" s="111">
        <v>1</v>
      </c>
      <c r="BC9" s="111"/>
      <c r="BD9" s="111"/>
      <c r="BE9" s="112">
        <v>18</v>
      </c>
      <c r="BF9" s="113">
        <f>IF(P9=0,"",IF(BE9=0,"",(BE9/P9)))</f>
        <v>0.17821782178218</v>
      </c>
      <c r="BG9" s="112">
        <v>1</v>
      </c>
      <c r="BH9" s="114">
        <f>IFERROR(BG9/BE9,"-")</f>
        <v>0.055555555555556</v>
      </c>
      <c r="BI9" s="115">
        <v>3000</v>
      </c>
      <c r="BJ9" s="116">
        <f>IFERROR(BI9/BE9,"-")</f>
        <v>166.66666666667</v>
      </c>
      <c r="BK9" s="117">
        <v>1</v>
      </c>
      <c r="BL9" s="117"/>
      <c r="BM9" s="117"/>
      <c r="BN9" s="119">
        <v>23</v>
      </c>
      <c r="BO9" s="120">
        <f>IF(P9=0,"",IF(BN9=0,"",(BN9/P9)))</f>
        <v>0.22772277227723</v>
      </c>
      <c r="BP9" s="121">
        <v>2</v>
      </c>
      <c r="BQ9" s="122">
        <f>IFERROR(BP9/BN9,"-")</f>
        <v>0.08695652173913</v>
      </c>
      <c r="BR9" s="123">
        <v>72000</v>
      </c>
      <c r="BS9" s="124">
        <f>IFERROR(BR9/BN9,"-")</f>
        <v>3130.4347826087</v>
      </c>
      <c r="BT9" s="125"/>
      <c r="BU9" s="125"/>
      <c r="BV9" s="125">
        <v>2</v>
      </c>
      <c r="BW9" s="126">
        <v>9</v>
      </c>
      <c r="BX9" s="127">
        <f>IF(P9=0,"",IF(BW9=0,"",(BW9/P9)))</f>
        <v>0.089108910891089</v>
      </c>
      <c r="BY9" s="128">
        <v>2</v>
      </c>
      <c r="BZ9" s="129">
        <f>IFERROR(BY9/BW9,"-")</f>
        <v>0.22222222222222</v>
      </c>
      <c r="CA9" s="130">
        <v>43000</v>
      </c>
      <c r="CB9" s="131">
        <f>IFERROR(CA9/BW9,"-")</f>
        <v>4777.7777777778</v>
      </c>
      <c r="CC9" s="132"/>
      <c r="CD9" s="132"/>
      <c r="CE9" s="132">
        <v>2</v>
      </c>
      <c r="CF9" s="133">
        <v>1</v>
      </c>
      <c r="CG9" s="134">
        <f>IF(P9=0,"",IF(CF9=0,"",(CF9/P9)))</f>
        <v>0.0099009900990099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7</v>
      </c>
      <c r="CP9" s="141">
        <v>122000</v>
      </c>
      <c r="CQ9" s="141">
        <v>52000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2.3466666666667</v>
      </c>
      <c r="B10" s="203" t="s">
        <v>145</v>
      </c>
      <c r="C10" s="203" t="s">
        <v>146</v>
      </c>
      <c r="D10" s="203" t="s">
        <v>147</v>
      </c>
      <c r="E10" s="203"/>
      <c r="F10" s="203" t="s">
        <v>70</v>
      </c>
      <c r="G10" s="203" t="s">
        <v>148</v>
      </c>
      <c r="H10" s="90" t="s">
        <v>149</v>
      </c>
      <c r="I10" s="90" t="s">
        <v>150</v>
      </c>
      <c r="J10" s="188">
        <v>75000</v>
      </c>
      <c r="K10" s="81">
        <v>17</v>
      </c>
      <c r="L10" s="81">
        <v>0</v>
      </c>
      <c r="M10" s="81">
        <v>61</v>
      </c>
      <c r="N10" s="91">
        <v>4</v>
      </c>
      <c r="O10" s="92">
        <v>0</v>
      </c>
      <c r="P10" s="93">
        <f>N10+O10</f>
        <v>4</v>
      </c>
      <c r="Q10" s="82">
        <f>IFERROR(P10/M10,"-")</f>
        <v>0.065573770491803</v>
      </c>
      <c r="R10" s="81">
        <v>0</v>
      </c>
      <c r="S10" s="81">
        <v>2</v>
      </c>
      <c r="T10" s="82">
        <f>IFERROR(S10/(O10+P10),"-")</f>
        <v>0.5</v>
      </c>
      <c r="U10" s="182">
        <f>IFERROR(J10/SUM(P10:P11),"-")</f>
        <v>1923.0769230769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101000</v>
      </c>
      <c r="AB10" s="85">
        <f>SUM(X10:X11)/SUM(J10:J11)</f>
        <v>2.3466666666667</v>
      </c>
      <c r="AC10" s="79"/>
      <c r="AD10" s="94">
        <v>3</v>
      </c>
      <c r="AE10" s="95">
        <f>IF(P10=0,"",IF(AD10=0,"",(AD10/P10)))</f>
        <v>0.75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1</v>
      </c>
      <c r="AN10" s="101">
        <f>IF(P10=0,"",IF(AM10=0,"",(AM10/P10)))</f>
        <v>0.25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151</v>
      </c>
      <c r="C11" s="203"/>
      <c r="D11" s="203"/>
      <c r="E11" s="203"/>
      <c r="F11" s="203" t="s">
        <v>64</v>
      </c>
      <c r="G11" s="203"/>
      <c r="H11" s="90"/>
      <c r="I11" s="90"/>
      <c r="J11" s="188"/>
      <c r="K11" s="81">
        <v>145</v>
      </c>
      <c r="L11" s="81">
        <v>104</v>
      </c>
      <c r="M11" s="81">
        <v>70</v>
      </c>
      <c r="N11" s="91">
        <v>35</v>
      </c>
      <c r="O11" s="92">
        <v>0</v>
      </c>
      <c r="P11" s="93">
        <f>N11+O11</f>
        <v>35</v>
      </c>
      <c r="Q11" s="82">
        <f>IFERROR(P11/M11,"-")</f>
        <v>0.5</v>
      </c>
      <c r="R11" s="81">
        <v>5</v>
      </c>
      <c r="S11" s="81">
        <v>4</v>
      </c>
      <c r="T11" s="82">
        <f>IFERROR(S11/(O11+P11),"-")</f>
        <v>0.11428571428571</v>
      </c>
      <c r="U11" s="182"/>
      <c r="V11" s="84">
        <v>2</v>
      </c>
      <c r="W11" s="82">
        <f>IF(P11=0,"-",V11/P11)</f>
        <v>0.057142857142857</v>
      </c>
      <c r="X11" s="186">
        <v>176000</v>
      </c>
      <c r="Y11" s="187">
        <f>IFERROR(X11/P11,"-")</f>
        <v>5028.5714285714</v>
      </c>
      <c r="Z11" s="187">
        <f>IFERROR(X11/V11,"-")</f>
        <v>88000</v>
      </c>
      <c r="AA11" s="188"/>
      <c r="AB11" s="85"/>
      <c r="AC11" s="79"/>
      <c r="AD11" s="94">
        <v>3</v>
      </c>
      <c r="AE11" s="95">
        <f>IF(P11=0,"",IF(AD11=0,"",(AD11/P11)))</f>
        <v>0.085714285714286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6</v>
      </c>
      <c r="AN11" s="101">
        <f>IF(P11=0,"",IF(AM11=0,"",(AM11/P11)))</f>
        <v>0.17142857142857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2</v>
      </c>
      <c r="AW11" s="107">
        <f>IF(P11=0,"",IF(AV11=0,"",(AV11/P11)))</f>
        <v>0.057142857142857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8</v>
      </c>
      <c r="BF11" s="113">
        <f>IF(P11=0,"",IF(BE11=0,"",(BE11/P11)))</f>
        <v>0.22857142857143</v>
      </c>
      <c r="BG11" s="112">
        <v>1</v>
      </c>
      <c r="BH11" s="114">
        <f>IFERROR(BG11/BE11,"-")</f>
        <v>0.125</v>
      </c>
      <c r="BI11" s="115">
        <v>136000</v>
      </c>
      <c r="BJ11" s="116">
        <f>IFERROR(BI11/BE11,"-")</f>
        <v>17000</v>
      </c>
      <c r="BK11" s="117"/>
      <c r="BL11" s="117"/>
      <c r="BM11" s="117">
        <v>1</v>
      </c>
      <c r="BN11" s="119">
        <v>12</v>
      </c>
      <c r="BO11" s="120">
        <f>IF(P11=0,"",IF(BN11=0,"",(BN11/P11)))</f>
        <v>0.34285714285714</v>
      </c>
      <c r="BP11" s="121">
        <v>1</v>
      </c>
      <c r="BQ11" s="122">
        <f>IFERROR(BP11/BN11,"-")</f>
        <v>0.083333333333333</v>
      </c>
      <c r="BR11" s="123">
        <v>40000</v>
      </c>
      <c r="BS11" s="124">
        <f>IFERROR(BR11/BN11,"-")</f>
        <v>3333.3333333333</v>
      </c>
      <c r="BT11" s="125"/>
      <c r="BU11" s="125"/>
      <c r="BV11" s="125">
        <v>1</v>
      </c>
      <c r="BW11" s="126">
        <v>4</v>
      </c>
      <c r="BX11" s="127">
        <f>IF(P11=0,"",IF(BW11=0,"",(BW11/P11)))</f>
        <v>0.11428571428571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176000</v>
      </c>
      <c r="CQ11" s="141">
        <v>136000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>
        <f>AB12</f>
        <v>2.0727272727273</v>
      </c>
      <c r="B12" s="203" t="s">
        <v>152</v>
      </c>
      <c r="C12" s="203" t="s">
        <v>113</v>
      </c>
      <c r="D12" s="203" t="s">
        <v>137</v>
      </c>
      <c r="E12" s="203"/>
      <c r="F12" s="203" t="s">
        <v>70</v>
      </c>
      <c r="G12" s="203" t="s">
        <v>153</v>
      </c>
      <c r="H12" s="90" t="s">
        <v>154</v>
      </c>
      <c r="I12" s="90" t="s">
        <v>92</v>
      </c>
      <c r="J12" s="188">
        <v>110000</v>
      </c>
      <c r="K12" s="81">
        <v>72</v>
      </c>
      <c r="L12" s="81">
        <v>0</v>
      </c>
      <c r="M12" s="81">
        <v>272</v>
      </c>
      <c r="N12" s="91">
        <v>35</v>
      </c>
      <c r="O12" s="92">
        <v>1</v>
      </c>
      <c r="P12" s="93">
        <f>N12+O12</f>
        <v>36</v>
      </c>
      <c r="Q12" s="82">
        <f>IFERROR(P12/M12,"-")</f>
        <v>0.13235294117647</v>
      </c>
      <c r="R12" s="81">
        <v>3</v>
      </c>
      <c r="S12" s="81">
        <v>13</v>
      </c>
      <c r="T12" s="82">
        <f>IFERROR(S12/(O12+P12),"-")</f>
        <v>0.35135135135135</v>
      </c>
      <c r="U12" s="182">
        <f>IFERROR(J12/SUM(P12:P13),"-")</f>
        <v>1089.1089108911</v>
      </c>
      <c r="V12" s="84">
        <v>3</v>
      </c>
      <c r="W12" s="82">
        <f>IF(P12=0,"-",V12/P12)</f>
        <v>0.083333333333333</v>
      </c>
      <c r="X12" s="186">
        <v>96000</v>
      </c>
      <c r="Y12" s="187">
        <f>IFERROR(X12/P12,"-")</f>
        <v>2666.6666666667</v>
      </c>
      <c r="Z12" s="187">
        <f>IFERROR(X12/V12,"-")</f>
        <v>32000</v>
      </c>
      <c r="AA12" s="188">
        <f>SUM(X12:X13)-SUM(J12:J13)</f>
        <v>118000</v>
      </c>
      <c r="AB12" s="85">
        <f>SUM(X12:X13)/SUM(J12:J13)</f>
        <v>2.0727272727273</v>
      </c>
      <c r="AC12" s="79"/>
      <c r="AD12" s="94">
        <v>6</v>
      </c>
      <c r="AE12" s="95">
        <f>IF(P12=0,"",IF(AD12=0,"",(AD12/P12)))</f>
        <v>0.16666666666667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21</v>
      </c>
      <c r="AN12" s="101">
        <f>IF(P12=0,"",IF(AM12=0,"",(AM12/P12)))</f>
        <v>0.58333333333333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3</v>
      </c>
      <c r="AW12" s="107">
        <f>IF(P12=0,"",IF(AV12=0,"",(AV12/P12)))</f>
        <v>0.083333333333333</v>
      </c>
      <c r="AX12" s="106">
        <v>1</v>
      </c>
      <c r="AY12" s="108">
        <f>IFERROR(AX12/AV12,"-")</f>
        <v>0.33333333333333</v>
      </c>
      <c r="AZ12" s="109">
        <v>51000</v>
      </c>
      <c r="BA12" s="110">
        <f>IFERROR(AZ12/AV12,"-")</f>
        <v>17000</v>
      </c>
      <c r="BB12" s="111"/>
      <c r="BC12" s="111"/>
      <c r="BD12" s="111">
        <v>1</v>
      </c>
      <c r="BE12" s="112">
        <v>4</v>
      </c>
      <c r="BF12" s="113">
        <f>IF(P12=0,"",IF(BE12=0,"",(BE12/P12)))</f>
        <v>0.11111111111111</v>
      </c>
      <c r="BG12" s="112">
        <v>2</v>
      </c>
      <c r="BH12" s="114">
        <f>IFERROR(BG12/BE12,"-")</f>
        <v>0.5</v>
      </c>
      <c r="BI12" s="115">
        <v>45000</v>
      </c>
      <c r="BJ12" s="116">
        <f>IFERROR(BI12/BE12,"-")</f>
        <v>11250</v>
      </c>
      <c r="BK12" s="117"/>
      <c r="BL12" s="117">
        <v>1</v>
      </c>
      <c r="BM12" s="117">
        <v>1</v>
      </c>
      <c r="BN12" s="119">
        <v>2</v>
      </c>
      <c r="BO12" s="120">
        <f>IF(P12=0,"",IF(BN12=0,"",(BN12/P12)))</f>
        <v>0.055555555555556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96000</v>
      </c>
      <c r="CQ12" s="141">
        <v>51000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155</v>
      </c>
      <c r="C13" s="203"/>
      <c r="D13" s="203"/>
      <c r="E13" s="203"/>
      <c r="F13" s="203" t="s">
        <v>64</v>
      </c>
      <c r="G13" s="203"/>
      <c r="H13" s="90"/>
      <c r="I13" s="90"/>
      <c r="J13" s="188"/>
      <c r="K13" s="81">
        <v>211</v>
      </c>
      <c r="L13" s="81">
        <v>161</v>
      </c>
      <c r="M13" s="81">
        <v>92</v>
      </c>
      <c r="N13" s="91">
        <v>62</v>
      </c>
      <c r="O13" s="92">
        <v>3</v>
      </c>
      <c r="P13" s="93">
        <f>N13+O13</f>
        <v>65</v>
      </c>
      <c r="Q13" s="82">
        <f>IFERROR(P13/M13,"-")</f>
        <v>0.70652173913043</v>
      </c>
      <c r="R13" s="81">
        <v>6</v>
      </c>
      <c r="S13" s="81">
        <v>14</v>
      </c>
      <c r="T13" s="82">
        <f>IFERROR(S13/(O13+P13),"-")</f>
        <v>0.20588235294118</v>
      </c>
      <c r="U13" s="182"/>
      <c r="V13" s="84">
        <v>7</v>
      </c>
      <c r="W13" s="82">
        <f>IF(P13=0,"-",V13/P13)</f>
        <v>0.10769230769231</v>
      </c>
      <c r="X13" s="186">
        <v>132000</v>
      </c>
      <c r="Y13" s="187">
        <f>IFERROR(X13/P13,"-")</f>
        <v>2030.7692307692</v>
      </c>
      <c r="Z13" s="187">
        <f>IFERROR(X13/V13,"-")</f>
        <v>18857.142857143</v>
      </c>
      <c r="AA13" s="188"/>
      <c r="AB13" s="85"/>
      <c r="AC13" s="79"/>
      <c r="AD13" s="94">
        <v>8</v>
      </c>
      <c r="AE13" s="95">
        <f>IF(P13=0,"",IF(AD13=0,"",(AD13/P13)))</f>
        <v>0.12307692307692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15</v>
      </c>
      <c r="AN13" s="101">
        <f>IF(P13=0,"",IF(AM13=0,"",(AM13/P13)))</f>
        <v>0.23076923076923</v>
      </c>
      <c r="AO13" s="100">
        <v>1</v>
      </c>
      <c r="AP13" s="102">
        <f>IFERROR(AP13/AM13,"-")</f>
        <v>0</v>
      </c>
      <c r="AQ13" s="103">
        <v>16000</v>
      </c>
      <c r="AR13" s="104">
        <f>IFERROR(AQ13/AM13,"-")</f>
        <v>1066.6666666667</v>
      </c>
      <c r="AS13" s="105"/>
      <c r="AT13" s="105"/>
      <c r="AU13" s="105">
        <v>1</v>
      </c>
      <c r="AV13" s="106">
        <v>12</v>
      </c>
      <c r="AW13" s="107">
        <f>IF(P13=0,"",IF(AV13=0,"",(AV13/P13)))</f>
        <v>0.18461538461538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13</v>
      </c>
      <c r="BF13" s="113">
        <f>IF(P13=0,"",IF(BE13=0,"",(BE13/P13)))</f>
        <v>0.2</v>
      </c>
      <c r="BG13" s="112">
        <v>2</v>
      </c>
      <c r="BH13" s="114">
        <f>IFERROR(BG13/BE13,"-")</f>
        <v>0.15384615384615</v>
      </c>
      <c r="BI13" s="115">
        <v>21000</v>
      </c>
      <c r="BJ13" s="116">
        <f>IFERROR(BI13/BE13,"-")</f>
        <v>1615.3846153846</v>
      </c>
      <c r="BK13" s="117">
        <v>1</v>
      </c>
      <c r="BL13" s="117"/>
      <c r="BM13" s="117">
        <v>1</v>
      </c>
      <c r="BN13" s="119">
        <v>10</v>
      </c>
      <c r="BO13" s="120">
        <f>IF(P13=0,"",IF(BN13=0,"",(BN13/P13)))</f>
        <v>0.15384615384615</v>
      </c>
      <c r="BP13" s="121">
        <v>2</v>
      </c>
      <c r="BQ13" s="122">
        <f>IFERROR(BP13/BN13,"-")</f>
        <v>0.2</v>
      </c>
      <c r="BR13" s="123">
        <v>45000</v>
      </c>
      <c r="BS13" s="124">
        <f>IFERROR(BR13/BN13,"-")</f>
        <v>4500</v>
      </c>
      <c r="BT13" s="125"/>
      <c r="BU13" s="125"/>
      <c r="BV13" s="125">
        <v>2</v>
      </c>
      <c r="BW13" s="126">
        <v>5</v>
      </c>
      <c r="BX13" s="127">
        <f>IF(P13=0,"",IF(BW13=0,"",(BW13/P13)))</f>
        <v>0.076923076923077</v>
      </c>
      <c r="BY13" s="128">
        <v>2</v>
      </c>
      <c r="BZ13" s="129">
        <f>IFERROR(BY13/BW13,"-")</f>
        <v>0.4</v>
      </c>
      <c r="CA13" s="130">
        <v>50000</v>
      </c>
      <c r="CB13" s="131">
        <f>IFERROR(CA13/BW13,"-")</f>
        <v>10000</v>
      </c>
      <c r="CC13" s="132"/>
      <c r="CD13" s="132"/>
      <c r="CE13" s="132">
        <v>2</v>
      </c>
      <c r="CF13" s="133">
        <v>2</v>
      </c>
      <c r="CG13" s="134">
        <f>IF(P13=0,"",IF(CF13=0,"",(CF13/P13)))</f>
        <v>0.030769230769231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7</v>
      </c>
      <c r="CP13" s="141">
        <v>132000</v>
      </c>
      <c r="CQ13" s="141">
        <v>30000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5.2625</v>
      </c>
      <c r="B14" s="203" t="s">
        <v>156</v>
      </c>
      <c r="C14" s="203" t="s">
        <v>83</v>
      </c>
      <c r="D14" s="203" t="s">
        <v>147</v>
      </c>
      <c r="E14" s="203"/>
      <c r="F14" s="203" t="s">
        <v>70</v>
      </c>
      <c r="G14" s="203" t="s">
        <v>157</v>
      </c>
      <c r="H14" s="90" t="s">
        <v>158</v>
      </c>
      <c r="I14" s="90" t="s">
        <v>159</v>
      </c>
      <c r="J14" s="188">
        <v>80000</v>
      </c>
      <c r="K14" s="81">
        <v>29</v>
      </c>
      <c r="L14" s="81">
        <v>0</v>
      </c>
      <c r="M14" s="81">
        <v>143</v>
      </c>
      <c r="N14" s="91">
        <v>12</v>
      </c>
      <c r="O14" s="92">
        <v>1</v>
      </c>
      <c r="P14" s="93">
        <f>N14+O14</f>
        <v>13</v>
      </c>
      <c r="Q14" s="82">
        <f>IFERROR(P14/M14,"-")</f>
        <v>0.090909090909091</v>
      </c>
      <c r="R14" s="81">
        <v>0</v>
      </c>
      <c r="S14" s="81">
        <v>3</v>
      </c>
      <c r="T14" s="82">
        <f>IFERROR(S14/(O14+P14),"-")</f>
        <v>0.21428571428571</v>
      </c>
      <c r="U14" s="182">
        <f>IFERROR(J14/SUM(P14:P15),"-")</f>
        <v>869.5652173913</v>
      </c>
      <c r="V14" s="84">
        <v>1</v>
      </c>
      <c r="W14" s="82">
        <f>IF(P14=0,"-",V14/P14)</f>
        <v>0.076923076923077</v>
      </c>
      <c r="X14" s="186">
        <v>5000</v>
      </c>
      <c r="Y14" s="187">
        <f>IFERROR(X14/P14,"-")</f>
        <v>384.61538461538</v>
      </c>
      <c r="Z14" s="187">
        <f>IFERROR(X14/V14,"-")</f>
        <v>5000</v>
      </c>
      <c r="AA14" s="188">
        <f>SUM(X14:X15)-SUM(J14:J15)</f>
        <v>341000</v>
      </c>
      <c r="AB14" s="85">
        <f>SUM(X14:X15)/SUM(J14:J15)</f>
        <v>5.2625</v>
      </c>
      <c r="AC14" s="79"/>
      <c r="AD14" s="94">
        <v>2</v>
      </c>
      <c r="AE14" s="95">
        <f>IF(P14=0,"",IF(AD14=0,"",(AD14/P14)))</f>
        <v>0.15384615384615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>
        <v>3</v>
      </c>
      <c r="AN14" s="101">
        <f>IF(P14=0,"",IF(AM14=0,"",(AM14/P14)))</f>
        <v>0.23076923076923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3</v>
      </c>
      <c r="AW14" s="107">
        <f>IF(P14=0,"",IF(AV14=0,"",(AV14/P14)))</f>
        <v>0.23076923076923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3</v>
      </c>
      <c r="BO14" s="120">
        <f>IF(P14=0,"",IF(BN14=0,"",(BN14/P14)))</f>
        <v>0.23076923076923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0.15384615384615</v>
      </c>
      <c r="BY14" s="128">
        <v>1</v>
      </c>
      <c r="BZ14" s="129">
        <f>IFERROR(BY14/BW14,"-")</f>
        <v>0.5</v>
      </c>
      <c r="CA14" s="130">
        <v>5000</v>
      </c>
      <c r="CB14" s="131">
        <f>IFERROR(CA14/BW14,"-")</f>
        <v>2500</v>
      </c>
      <c r="CC14" s="132">
        <v>1</v>
      </c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5000</v>
      </c>
      <c r="CQ14" s="141">
        <v>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160</v>
      </c>
      <c r="C15" s="203"/>
      <c r="D15" s="203"/>
      <c r="E15" s="203"/>
      <c r="F15" s="203" t="s">
        <v>64</v>
      </c>
      <c r="G15" s="203"/>
      <c r="H15" s="90"/>
      <c r="I15" s="90"/>
      <c r="J15" s="188"/>
      <c r="K15" s="81">
        <v>270</v>
      </c>
      <c r="L15" s="81">
        <v>199</v>
      </c>
      <c r="M15" s="81">
        <v>133</v>
      </c>
      <c r="N15" s="91">
        <v>77</v>
      </c>
      <c r="O15" s="92">
        <v>2</v>
      </c>
      <c r="P15" s="93">
        <f>N15+O15</f>
        <v>79</v>
      </c>
      <c r="Q15" s="82">
        <f>IFERROR(P15/M15,"-")</f>
        <v>0.59398496240602</v>
      </c>
      <c r="R15" s="81">
        <v>8</v>
      </c>
      <c r="S15" s="81">
        <v>16</v>
      </c>
      <c r="T15" s="82">
        <f>IFERROR(S15/(O15+P15),"-")</f>
        <v>0.19753086419753</v>
      </c>
      <c r="U15" s="182"/>
      <c r="V15" s="84">
        <v>7</v>
      </c>
      <c r="W15" s="82">
        <f>IF(P15=0,"-",V15/P15)</f>
        <v>0.088607594936709</v>
      </c>
      <c r="X15" s="186">
        <v>416000</v>
      </c>
      <c r="Y15" s="187">
        <f>IFERROR(X15/P15,"-")</f>
        <v>5265.8227848101</v>
      </c>
      <c r="Z15" s="187">
        <f>IFERROR(X15/V15,"-")</f>
        <v>59428.571428571</v>
      </c>
      <c r="AA15" s="188"/>
      <c r="AB15" s="85"/>
      <c r="AC15" s="79"/>
      <c r="AD15" s="94">
        <v>12</v>
      </c>
      <c r="AE15" s="95">
        <f>IF(P15=0,"",IF(AD15=0,"",(AD15/P15)))</f>
        <v>0.15189873417722</v>
      </c>
      <c r="AF15" s="94"/>
      <c r="AG15" s="96">
        <f>IFERROR(AF15/AD15,"-")</f>
        <v>0</v>
      </c>
      <c r="AH15" s="97"/>
      <c r="AI15" s="98">
        <f>IFERROR(AH15/AD15,"-")</f>
        <v>0</v>
      </c>
      <c r="AJ15" s="99"/>
      <c r="AK15" s="99"/>
      <c r="AL15" s="99"/>
      <c r="AM15" s="100">
        <v>11</v>
      </c>
      <c r="AN15" s="101">
        <f>IF(P15=0,"",IF(AM15=0,"",(AM15/P15)))</f>
        <v>0.13924050632911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>
        <v>8</v>
      </c>
      <c r="AW15" s="107">
        <f>IF(P15=0,"",IF(AV15=0,"",(AV15/P15)))</f>
        <v>0.10126582278481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15</v>
      </c>
      <c r="BF15" s="113">
        <f>IF(P15=0,"",IF(BE15=0,"",(BE15/P15)))</f>
        <v>0.18987341772152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21</v>
      </c>
      <c r="BO15" s="120">
        <f>IF(P15=0,"",IF(BN15=0,"",(BN15/P15)))</f>
        <v>0.26582278481013</v>
      </c>
      <c r="BP15" s="121">
        <v>6</v>
      </c>
      <c r="BQ15" s="122">
        <f>IFERROR(BP15/BN15,"-")</f>
        <v>0.28571428571429</v>
      </c>
      <c r="BR15" s="123">
        <v>350000</v>
      </c>
      <c r="BS15" s="124">
        <f>IFERROR(BR15/BN15,"-")</f>
        <v>16666.666666667</v>
      </c>
      <c r="BT15" s="125"/>
      <c r="BU15" s="125">
        <v>1</v>
      </c>
      <c r="BV15" s="125">
        <v>5</v>
      </c>
      <c r="BW15" s="126">
        <v>8</v>
      </c>
      <c r="BX15" s="127">
        <f>IF(P15=0,"",IF(BW15=0,"",(BW15/P15)))</f>
        <v>0.10126582278481</v>
      </c>
      <c r="BY15" s="128">
        <v>1</v>
      </c>
      <c r="BZ15" s="129">
        <f>IFERROR(BY15/BW15,"-")</f>
        <v>0.125</v>
      </c>
      <c r="CA15" s="130">
        <v>66000</v>
      </c>
      <c r="CB15" s="131">
        <f>IFERROR(CA15/BW15,"-")</f>
        <v>8250</v>
      </c>
      <c r="CC15" s="132"/>
      <c r="CD15" s="132"/>
      <c r="CE15" s="132">
        <v>1</v>
      </c>
      <c r="CF15" s="133">
        <v>4</v>
      </c>
      <c r="CG15" s="134">
        <f>IF(P15=0,"",IF(CF15=0,"",(CF15/P15)))</f>
        <v>0.050632911392405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7</v>
      </c>
      <c r="CP15" s="141">
        <v>416000</v>
      </c>
      <c r="CQ15" s="141">
        <v>160000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0.8</v>
      </c>
      <c r="B16" s="203" t="s">
        <v>161</v>
      </c>
      <c r="C16" s="203" t="s">
        <v>146</v>
      </c>
      <c r="D16" s="203" t="s">
        <v>147</v>
      </c>
      <c r="E16" s="203"/>
      <c r="F16" s="203" t="s">
        <v>70</v>
      </c>
      <c r="G16" s="203" t="s">
        <v>162</v>
      </c>
      <c r="H16" s="90" t="s">
        <v>143</v>
      </c>
      <c r="I16" s="90" t="s">
        <v>163</v>
      </c>
      <c r="J16" s="188">
        <v>75000</v>
      </c>
      <c r="K16" s="81">
        <v>33</v>
      </c>
      <c r="L16" s="81">
        <v>0</v>
      </c>
      <c r="M16" s="81">
        <v>179</v>
      </c>
      <c r="N16" s="91">
        <v>14</v>
      </c>
      <c r="O16" s="92">
        <v>0</v>
      </c>
      <c r="P16" s="93">
        <f>N16+O16</f>
        <v>14</v>
      </c>
      <c r="Q16" s="82">
        <f>IFERROR(P16/M16,"-")</f>
        <v>0.078212290502793</v>
      </c>
      <c r="R16" s="81">
        <v>1</v>
      </c>
      <c r="S16" s="81">
        <v>6</v>
      </c>
      <c r="T16" s="82">
        <f>IFERROR(S16/(O16+P16),"-")</f>
        <v>0.42857142857143</v>
      </c>
      <c r="U16" s="182">
        <f>IFERROR(J16/SUM(P16:P17),"-")</f>
        <v>872.09302325581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SUM(X16:X17)-SUM(J16:J17)</f>
        <v>-15000</v>
      </c>
      <c r="AB16" s="85">
        <f>SUM(X16:X17)/SUM(J16:J17)</f>
        <v>0.8</v>
      </c>
      <c r="AC16" s="79"/>
      <c r="AD16" s="94">
        <v>2</v>
      </c>
      <c r="AE16" s="95">
        <f>IF(P16=0,"",IF(AD16=0,"",(AD16/P16)))</f>
        <v>0.14285714285714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>
        <v>5</v>
      </c>
      <c r="AN16" s="101">
        <f>IF(P16=0,"",IF(AM16=0,"",(AM16/P16)))</f>
        <v>0.35714285714286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>
        <v>3</v>
      </c>
      <c r="AW16" s="107">
        <f>IF(P16=0,"",IF(AV16=0,"",(AV16/P16)))</f>
        <v>0.21428571428571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3</v>
      </c>
      <c r="BF16" s="113">
        <f>IF(P16=0,"",IF(BE16=0,"",(BE16/P16)))</f>
        <v>0.21428571428571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0.071428571428571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164</v>
      </c>
      <c r="C17" s="203"/>
      <c r="D17" s="203"/>
      <c r="E17" s="203"/>
      <c r="F17" s="203" t="s">
        <v>64</v>
      </c>
      <c r="G17" s="203"/>
      <c r="H17" s="90"/>
      <c r="I17" s="90"/>
      <c r="J17" s="188"/>
      <c r="K17" s="81">
        <v>273</v>
      </c>
      <c r="L17" s="81">
        <v>222</v>
      </c>
      <c r="M17" s="81">
        <v>174</v>
      </c>
      <c r="N17" s="91">
        <v>70</v>
      </c>
      <c r="O17" s="92">
        <v>2</v>
      </c>
      <c r="P17" s="93">
        <f>N17+O17</f>
        <v>72</v>
      </c>
      <c r="Q17" s="82">
        <f>IFERROR(P17/M17,"-")</f>
        <v>0.41379310344828</v>
      </c>
      <c r="R17" s="81">
        <v>4</v>
      </c>
      <c r="S17" s="81">
        <v>11</v>
      </c>
      <c r="T17" s="82">
        <f>IFERROR(S17/(O17+P17),"-")</f>
        <v>0.14864864864865</v>
      </c>
      <c r="U17" s="182"/>
      <c r="V17" s="84">
        <v>2</v>
      </c>
      <c r="W17" s="82">
        <f>IF(P17=0,"-",V17/P17)</f>
        <v>0.027777777777778</v>
      </c>
      <c r="X17" s="186">
        <v>60000</v>
      </c>
      <c r="Y17" s="187">
        <f>IFERROR(X17/P17,"-")</f>
        <v>833.33333333333</v>
      </c>
      <c r="Z17" s="187">
        <f>IFERROR(X17/V17,"-")</f>
        <v>30000</v>
      </c>
      <c r="AA17" s="188"/>
      <c r="AB17" s="85"/>
      <c r="AC17" s="79"/>
      <c r="AD17" s="94">
        <v>7</v>
      </c>
      <c r="AE17" s="95">
        <f>IF(P17=0,"",IF(AD17=0,"",(AD17/P17)))</f>
        <v>0.097222222222222</v>
      </c>
      <c r="AF17" s="94"/>
      <c r="AG17" s="96">
        <f>IFERROR(AF17/AD17,"-")</f>
        <v>0</v>
      </c>
      <c r="AH17" s="97"/>
      <c r="AI17" s="98">
        <f>IFERROR(AH17/AD17,"-")</f>
        <v>0</v>
      </c>
      <c r="AJ17" s="99"/>
      <c r="AK17" s="99"/>
      <c r="AL17" s="99"/>
      <c r="AM17" s="100">
        <v>6</v>
      </c>
      <c r="AN17" s="101">
        <f>IF(P17=0,"",IF(AM17=0,"",(AM17/P17)))</f>
        <v>0.083333333333333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>
        <v>18</v>
      </c>
      <c r="AW17" s="107">
        <f>IF(P17=0,"",IF(AV17=0,"",(AV17/P17)))</f>
        <v>0.25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20</v>
      </c>
      <c r="BF17" s="113">
        <f>IF(P17=0,"",IF(BE17=0,"",(BE17/P17)))</f>
        <v>0.27777777777778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15</v>
      </c>
      <c r="BO17" s="120">
        <f>IF(P17=0,"",IF(BN17=0,"",(BN17/P17)))</f>
        <v>0.20833333333333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5</v>
      </c>
      <c r="BX17" s="127">
        <f>IF(P17=0,"",IF(BW17=0,"",(BW17/P17)))</f>
        <v>0.069444444444444</v>
      </c>
      <c r="BY17" s="128">
        <v>2</v>
      </c>
      <c r="BZ17" s="129">
        <f>IFERROR(BY17/BW17,"-")</f>
        <v>0.4</v>
      </c>
      <c r="CA17" s="130">
        <v>60000</v>
      </c>
      <c r="CB17" s="131">
        <f>IFERROR(CA17/BW17,"-")</f>
        <v>12000</v>
      </c>
      <c r="CC17" s="132"/>
      <c r="CD17" s="132">
        <v>1</v>
      </c>
      <c r="CE17" s="132">
        <v>1</v>
      </c>
      <c r="CF17" s="133">
        <v>1</v>
      </c>
      <c r="CG17" s="134">
        <f>IF(P17=0,"",IF(CF17=0,"",(CF17/P17)))</f>
        <v>0.013888888888889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2</v>
      </c>
      <c r="CP17" s="141">
        <v>60000</v>
      </c>
      <c r="CQ17" s="141">
        <v>54000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3.5083333333333</v>
      </c>
      <c r="B18" s="203" t="s">
        <v>165</v>
      </c>
      <c r="C18" s="203" t="s">
        <v>113</v>
      </c>
      <c r="D18" s="203" t="s">
        <v>147</v>
      </c>
      <c r="E18" s="203"/>
      <c r="F18" s="203" t="s">
        <v>70</v>
      </c>
      <c r="G18" s="203" t="s">
        <v>115</v>
      </c>
      <c r="H18" s="90" t="s">
        <v>154</v>
      </c>
      <c r="I18" s="90" t="s">
        <v>117</v>
      </c>
      <c r="J18" s="188">
        <v>120000</v>
      </c>
      <c r="K18" s="81">
        <v>49</v>
      </c>
      <c r="L18" s="81">
        <v>0</v>
      </c>
      <c r="M18" s="81">
        <v>196</v>
      </c>
      <c r="N18" s="91">
        <v>18</v>
      </c>
      <c r="O18" s="92">
        <v>0</v>
      </c>
      <c r="P18" s="93">
        <f>N18+O18</f>
        <v>18</v>
      </c>
      <c r="Q18" s="82">
        <f>IFERROR(P18/M18,"-")</f>
        <v>0.091836734693878</v>
      </c>
      <c r="R18" s="81">
        <v>1</v>
      </c>
      <c r="S18" s="81">
        <v>7</v>
      </c>
      <c r="T18" s="82">
        <f>IFERROR(S18/(O18+P18),"-")</f>
        <v>0.38888888888889</v>
      </c>
      <c r="U18" s="182">
        <f>IFERROR(J18/SUM(P18:P19),"-")</f>
        <v>1445.7831325301</v>
      </c>
      <c r="V18" s="84">
        <v>1</v>
      </c>
      <c r="W18" s="82">
        <f>IF(P18=0,"-",V18/P18)</f>
        <v>0.055555555555556</v>
      </c>
      <c r="X18" s="186">
        <v>12000</v>
      </c>
      <c r="Y18" s="187">
        <f>IFERROR(X18/P18,"-")</f>
        <v>666.66666666667</v>
      </c>
      <c r="Z18" s="187">
        <f>IFERROR(X18/V18,"-")</f>
        <v>12000</v>
      </c>
      <c r="AA18" s="188">
        <f>SUM(X18:X19)-SUM(J18:J19)</f>
        <v>301000</v>
      </c>
      <c r="AB18" s="85">
        <f>SUM(X18:X19)/SUM(J18:J19)</f>
        <v>3.5083333333333</v>
      </c>
      <c r="AC18" s="79"/>
      <c r="AD18" s="94">
        <v>3</v>
      </c>
      <c r="AE18" s="95">
        <f>IF(P18=0,"",IF(AD18=0,"",(AD18/P18)))</f>
        <v>0.16666666666667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>
        <v>9</v>
      </c>
      <c r="AN18" s="101">
        <f>IF(P18=0,"",IF(AM18=0,"",(AM18/P18)))</f>
        <v>0.5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3</v>
      </c>
      <c r="AW18" s="107">
        <f>IF(P18=0,"",IF(AV18=0,"",(AV18/P18)))</f>
        <v>0.16666666666667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1</v>
      </c>
      <c r="BF18" s="113">
        <f>IF(P18=0,"",IF(BE18=0,"",(BE18/P18)))</f>
        <v>0.055555555555556</v>
      </c>
      <c r="BG18" s="112">
        <v>1</v>
      </c>
      <c r="BH18" s="114">
        <f>IFERROR(BG18/BE18,"-")</f>
        <v>1</v>
      </c>
      <c r="BI18" s="115">
        <v>12000</v>
      </c>
      <c r="BJ18" s="116">
        <f>IFERROR(BI18/BE18,"-")</f>
        <v>12000</v>
      </c>
      <c r="BK18" s="117"/>
      <c r="BL18" s="117"/>
      <c r="BM18" s="117">
        <v>1</v>
      </c>
      <c r="BN18" s="119">
        <v>2</v>
      </c>
      <c r="BO18" s="120">
        <f>IF(P18=0,"",IF(BN18=0,"",(BN18/P18)))</f>
        <v>0.11111111111111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12000</v>
      </c>
      <c r="CQ18" s="141">
        <v>12000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166</v>
      </c>
      <c r="C19" s="203"/>
      <c r="D19" s="203"/>
      <c r="E19" s="203"/>
      <c r="F19" s="203" t="s">
        <v>64</v>
      </c>
      <c r="G19" s="203"/>
      <c r="H19" s="90"/>
      <c r="I19" s="90"/>
      <c r="J19" s="188"/>
      <c r="K19" s="81">
        <v>200</v>
      </c>
      <c r="L19" s="81">
        <v>155</v>
      </c>
      <c r="M19" s="81">
        <v>106</v>
      </c>
      <c r="N19" s="91">
        <v>63</v>
      </c>
      <c r="O19" s="92">
        <v>2</v>
      </c>
      <c r="P19" s="93">
        <f>N19+O19</f>
        <v>65</v>
      </c>
      <c r="Q19" s="82">
        <f>IFERROR(P19/M19,"-")</f>
        <v>0.61320754716981</v>
      </c>
      <c r="R19" s="81">
        <v>9</v>
      </c>
      <c r="S19" s="81">
        <v>12</v>
      </c>
      <c r="T19" s="82">
        <f>IFERROR(S19/(O19+P19),"-")</f>
        <v>0.17910447761194</v>
      </c>
      <c r="U19" s="182"/>
      <c r="V19" s="84">
        <v>4</v>
      </c>
      <c r="W19" s="82">
        <f>IF(P19=0,"-",V19/P19)</f>
        <v>0.061538461538462</v>
      </c>
      <c r="X19" s="186">
        <v>409000</v>
      </c>
      <c r="Y19" s="187">
        <f>IFERROR(X19/P19,"-")</f>
        <v>6292.3076923077</v>
      </c>
      <c r="Z19" s="187">
        <f>IFERROR(X19/V19,"-")</f>
        <v>102250</v>
      </c>
      <c r="AA19" s="188"/>
      <c r="AB19" s="85"/>
      <c r="AC19" s="79"/>
      <c r="AD19" s="94">
        <v>10</v>
      </c>
      <c r="AE19" s="95">
        <f>IF(P19=0,"",IF(AD19=0,"",(AD19/P19)))</f>
        <v>0.15384615384615</v>
      </c>
      <c r="AF19" s="94">
        <v>1</v>
      </c>
      <c r="AG19" s="96">
        <f>IFERROR(AF19/AD19,"-")</f>
        <v>0.1</v>
      </c>
      <c r="AH19" s="97">
        <v>85000</v>
      </c>
      <c r="AI19" s="98">
        <f>IFERROR(AH19/AD19,"-")</f>
        <v>8500</v>
      </c>
      <c r="AJ19" s="99"/>
      <c r="AK19" s="99"/>
      <c r="AL19" s="99">
        <v>1</v>
      </c>
      <c r="AM19" s="100">
        <v>12</v>
      </c>
      <c r="AN19" s="101">
        <f>IF(P19=0,"",IF(AM19=0,"",(AM19/P19)))</f>
        <v>0.18461538461538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13</v>
      </c>
      <c r="AW19" s="107">
        <f>IF(P19=0,"",IF(AV19=0,"",(AV19/P19)))</f>
        <v>0.2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12</v>
      </c>
      <c r="BF19" s="113">
        <f>IF(P19=0,"",IF(BE19=0,"",(BE19/P19)))</f>
        <v>0.18461538461538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14</v>
      </c>
      <c r="BO19" s="120">
        <f>IF(P19=0,"",IF(BN19=0,"",(BN19/P19)))</f>
        <v>0.21538461538462</v>
      </c>
      <c r="BP19" s="121">
        <v>2</v>
      </c>
      <c r="BQ19" s="122">
        <f>IFERROR(BP19/BN19,"-")</f>
        <v>0.14285714285714</v>
      </c>
      <c r="BR19" s="123">
        <v>14000</v>
      </c>
      <c r="BS19" s="124">
        <f>IFERROR(BR19/BN19,"-")</f>
        <v>1000</v>
      </c>
      <c r="BT19" s="125">
        <v>1</v>
      </c>
      <c r="BU19" s="125"/>
      <c r="BV19" s="125">
        <v>1</v>
      </c>
      <c r="BW19" s="126">
        <v>2</v>
      </c>
      <c r="BX19" s="127">
        <f>IF(P19=0,"",IF(BW19=0,"",(BW19/P19)))</f>
        <v>0.030769230769231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>
        <v>2</v>
      </c>
      <c r="CG19" s="134">
        <f>IF(P19=0,"",IF(CF19=0,"",(CF19/P19)))</f>
        <v>0.030769230769231</v>
      </c>
      <c r="CH19" s="135">
        <v>1</v>
      </c>
      <c r="CI19" s="136">
        <f>IFERROR(CH19/CF19,"-")</f>
        <v>0.5</v>
      </c>
      <c r="CJ19" s="137">
        <v>313000</v>
      </c>
      <c r="CK19" s="138">
        <f>IFERROR(CJ19/CF19,"-")</f>
        <v>156500</v>
      </c>
      <c r="CL19" s="139"/>
      <c r="CM19" s="139"/>
      <c r="CN19" s="139">
        <v>1</v>
      </c>
      <c r="CO19" s="140">
        <v>4</v>
      </c>
      <c r="CP19" s="141">
        <v>409000</v>
      </c>
      <c r="CQ19" s="141">
        <v>313000</v>
      </c>
      <c r="CR19" s="141"/>
      <c r="CS19" s="142" t="str">
        <f>IF(AND(CQ19=0,CR19=0),"",IF(AND(CQ19&lt;=100000,CR19&lt;=100000),"",IF(CQ19/CP19&gt;0.7,"男高",IF(CR19/CP19&gt;0.7,"女高",""))))</f>
        <v>男高</v>
      </c>
    </row>
    <row r="20" spans="1:98">
      <c r="A20" s="80">
        <f>AB20</f>
        <v>2.15</v>
      </c>
      <c r="B20" s="203" t="s">
        <v>167</v>
      </c>
      <c r="C20" s="203" t="s">
        <v>113</v>
      </c>
      <c r="D20" s="203" t="s">
        <v>137</v>
      </c>
      <c r="E20" s="203"/>
      <c r="F20" s="203" t="s">
        <v>70</v>
      </c>
      <c r="G20" s="203" t="s">
        <v>168</v>
      </c>
      <c r="H20" s="90" t="s">
        <v>154</v>
      </c>
      <c r="I20" s="90" t="s">
        <v>169</v>
      </c>
      <c r="J20" s="188">
        <v>120000</v>
      </c>
      <c r="K20" s="81">
        <v>164</v>
      </c>
      <c r="L20" s="81">
        <v>0</v>
      </c>
      <c r="M20" s="81">
        <v>695</v>
      </c>
      <c r="N20" s="91">
        <v>78</v>
      </c>
      <c r="O20" s="92">
        <v>6</v>
      </c>
      <c r="P20" s="93">
        <f>N20+O20</f>
        <v>84</v>
      </c>
      <c r="Q20" s="82">
        <f>IFERROR(P20/M20,"-")</f>
        <v>0.12086330935252</v>
      </c>
      <c r="R20" s="81">
        <v>6</v>
      </c>
      <c r="S20" s="81">
        <v>31</v>
      </c>
      <c r="T20" s="82">
        <f>IFERROR(S20/(O20+P20),"-")</f>
        <v>0.34444444444444</v>
      </c>
      <c r="U20" s="182">
        <f>IFERROR(J20/SUM(P20:P21),"-")</f>
        <v>612.24489795918</v>
      </c>
      <c r="V20" s="84">
        <v>1</v>
      </c>
      <c r="W20" s="82">
        <f>IF(P20=0,"-",V20/P20)</f>
        <v>0.011904761904762</v>
      </c>
      <c r="X20" s="186">
        <v>6000</v>
      </c>
      <c r="Y20" s="187">
        <f>IFERROR(X20/P20,"-")</f>
        <v>71.428571428571</v>
      </c>
      <c r="Z20" s="187">
        <f>IFERROR(X20/V20,"-")</f>
        <v>6000</v>
      </c>
      <c r="AA20" s="188">
        <f>SUM(X20:X21)-SUM(J20:J21)</f>
        <v>138000</v>
      </c>
      <c r="AB20" s="85">
        <f>SUM(X20:X21)/SUM(J20:J21)</f>
        <v>2.15</v>
      </c>
      <c r="AC20" s="79"/>
      <c r="AD20" s="94">
        <v>19</v>
      </c>
      <c r="AE20" s="95">
        <f>IF(P20=0,"",IF(AD20=0,"",(AD20/P20)))</f>
        <v>0.22619047619048</v>
      </c>
      <c r="AF20" s="94"/>
      <c r="AG20" s="96">
        <f>IFERROR(AF20/AD20,"-")</f>
        <v>0</v>
      </c>
      <c r="AH20" s="97"/>
      <c r="AI20" s="98">
        <f>IFERROR(AH20/AD20,"-")</f>
        <v>0</v>
      </c>
      <c r="AJ20" s="99"/>
      <c r="AK20" s="99"/>
      <c r="AL20" s="99"/>
      <c r="AM20" s="100">
        <v>24</v>
      </c>
      <c r="AN20" s="101">
        <f>IF(P20=0,"",IF(AM20=0,"",(AM20/P20)))</f>
        <v>0.28571428571429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>
        <v>13</v>
      </c>
      <c r="AW20" s="107">
        <f>IF(P20=0,"",IF(AV20=0,"",(AV20/P20)))</f>
        <v>0.1547619047619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20</v>
      </c>
      <c r="BF20" s="113">
        <f>IF(P20=0,"",IF(BE20=0,"",(BE20/P20)))</f>
        <v>0.23809523809524</v>
      </c>
      <c r="BG20" s="112">
        <v>1</v>
      </c>
      <c r="BH20" s="114">
        <f>IFERROR(BG20/BE20,"-")</f>
        <v>0.05</v>
      </c>
      <c r="BI20" s="115">
        <v>6000</v>
      </c>
      <c r="BJ20" s="116">
        <f>IFERROR(BI20/BE20,"-")</f>
        <v>300</v>
      </c>
      <c r="BK20" s="117"/>
      <c r="BL20" s="117">
        <v>1</v>
      </c>
      <c r="BM20" s="117"/>
      <c r="BN20" s="119">
        <v>5</v>
      </c>
      <c r="BO20" s="120">
        <f>IF(P20=0,"",IF(BN20=0,"",(BN20/P20)))</f>
        <v>0.05952380952381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3</v>
      </c>
      <c r="BX20" s="127">
        <f>IF(P20=0,"",IF(BW20=0,"",(BW20/P20)))</f>
        <v>0.035714285714286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6000</v>
      </c>
      <c r="CQ20" s="141">
        <v>6000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170</v>
      </c>
      <c r="C21" s="203"/>
      <c r="D21" s="203"/>
      <c r="E21" s="203"/>
      <c r="F21" s="203" t="s">
        <v>64</v>
      </c>
      <c r="G21" s="203"/>
      <c r="H21" s="90"/>
      <c r="I21" s="90"/>
      <c r="J21" s="188"/>
      <c r="K21" s="81">
        <v>353</v>
      </c>
      <c r="L21" s="81">
        <v>280</v>
      </c>
      <c r="M21" s="81">
        <v>164</v>
      </c>
      <c r="N21" s="91">
        <v>112</v>
      </c>
      <c r="O21" s="92">
        <v>0</v>
      </c>
      <c r="P21" s="93">
        <f>N21+O21</f>
        <v>112</v>
      </c>
      <c r="Q21" s="82">
        <f>IFERROR(P21/M21,"-")</f>
        <v>0.68292682926829</v>
      </c>
      <c r="R21" s="81">
        <v>11</v>
      </c>
      <c r="S21" s="81">
        <v>29</v>
      </c>
      <c r="T21" s="82">
        <f>IFERROR(S21/(O21+P21),"-")</f>
        <v>0.25892857142857</v>
      </c>
      <c r="U21" s="182"/>
      <c r="V21" s="84">
        <v>9</v>
      </c>
      <c r="W21" s="82">
        <f>IF(P21=0,"-",V21/P21)</f>
        <v>0.080357142857143</v>
      </c>
      <c r="X21" s="186">
        <v>252000</v>
      </c>
      <c r="Y21" s="187">
        <f>IFERROR(X21/P21,"-")</f>
        <v>2250</v>
      </c>
      <c r="Z21" s="187">
        <f>IFERROR(X21/V21,"-")</f>
        <v>28000</v>
      </c>
      <c r="AA21" s="188"/>
      <c r="AB21" s="85"/>
      <c r="AC21" s="79"/>
      <c r="AD21" s="94">
        <v>17</v>
      </c>
      <c r="AE21" s="95">
        <f>IF(P21=0,"",IF(AD21=0,"",(AD21/P21)))</f>
        <v>0.15178571428571</v>
      </c>
      <c r="AF21" s="94"/>
      <c r="AG21" s="96">
        <f>IFERROR(AF21/AD21,"-")</f>
        <v>0</v>
      </c>
      <c r="AH21" s="97"/>
      <c r="AI21" s="98">
        <f>IFERROR(AH21/AD21,"-")</f>
        <v>0</v>
      </c>
      <c r="AJ21" s="99"/>
      <c r="AK21" s="99"/>
      <c r="AL21" s="99"/>
      <c r="AM21" s="100">
        <v>31</v>
      </c>
      <c r="AN21" s="101">
        <f>IF(P21=0,"",IF(AM21=0,"",(AM21/P21)))</f>
        <v>0.27678571428571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>
        <v>15</v>
      </c>
      <c r="AW21" s="107">
        <f>IF(P21=0,"",IF(AV21=0,"",(AV21/P21)))</f>
        <v>0.13392857142857</v>
      </c>
      <c r="AX21" s="106">
        <v>1</v>
      </c>
      <c r="AY21" s="108">
        <f>IFERROR(AX21/AV21,"-")</f>
        <v>0.066666666666667</v>
      </c>
      <c r="AZ21" s="109">
        <v>68000</v>
      </c>
      <c r="BA21" s="110">
        <f>IFERROR(AZ21/AV21,"-")</f>
        <v>4533.3333333333</v>
      </c>
      <c r="BB21" s="111"/>
      <c r="BC21" s="111"/>
      <c r="BD21" s="111">
        <v>1</v>
      </c>
      <c r="BE21" s="112">
        <v>22</v>
      </c>
      <c r="BF21" s="113">
        <f>IF(P21=0,"",IF(BE21=0,"",(BE21/P21)))</f>
        <v>0.19642857142857</v>
      </c>
      <c r="BG21" s="112">
        <v>2</v>
      </c>
      <c r="BH21" s="114">
        <f>IFERROR(BG21/BE21,"-")</f>
        <v>0.090909090909091</v>
      </c>
      <c r="BI21" s="115">
        <v>37000</v>
      </c>
      <c r="BJ21" s="116">
        <f>IFERROR(BI21/BE21,"-")</f>
        <v>1681.8181818182</v>
      </c>
      <c r="BK21" s="117"/>
      <c r="BL21" s="117"/>
      <c r="BM21" s="117">
        <v>2</v>
      </c>
      <c r="BN21" s="119">
        <v>18</v>
      </c>
      <c r="BO21" s="120">
        <f>IF(P21=0,"",IF(BN21=0,"",(BN21/P21)))</f>
        <v>0.16071428571429</v>
      </c>
      <c r="BP21" s="121">
        <v>4</v>
      </c>
      <c r="BQ21" s="122">
        <f>IFERROR(BP21/BN21,"-")</f>
        <v>0.22222222222222</v>
      </c>
      <c r="BR21" s="123">
        <v>108000</v>
      </c>
      <c r="BS21" s="124">
        <f>IFERROR(BR21/BN21,"-")</f>
        <v>6000</v>
      </c>
      <c r="BT21" s="125">
        <v>1</v>
      </c>
      <c r="BU21" s="125">
        <v>1</v>
      </c>
      <c r="BV21" s="125">
        <v>2</v>
      </c>
      <c r="BW21" s="126">
        <v>7</v>
      </c>
      <c r="BX21" s="127">
        <f>IF(P21=0,"",IF(BW21=0,"",(BW21/P21)))</f>
        <v>0.0625</v>
      </c>
      <c r="BY21" s="128">
        <v>2</v>
      </c>
      <c r="BZ21" s="129">
        <f>IFERROR(BY21/BW21,"-")</f>
        <v>0.28571428571429</v>
      </c>
      <c r="CA21" s="130">
        <v>39000</v>
      </c>
      <c r="CB21" s="131">
        <f>IFERROR(CA21/BW21,"-")</f>
        <v>5571.4285714286</v>
      </c>
      <c r="CC21" s="132"/>
      <c r="CD21" s="132">
        <v>1</v>
      </c>
      <c r="CE21" s="132">
        <v>1</v>
      </c>
      <c r="CF21" s="133">
        <v>2</v>
      </c>
      <c r="CG21" s="134">
        <f>IF(P21=0,"",IF(CF21=0,"",(CF21/P21)))</f>
        <v>0.017857142857143</v>
      </c>
      <c r="CH21" s="135"/>
      <c r="CI21" s="136">
        <f>IFERROR(CH21/CF21,"-")</f>
        <v>0</v>
      </c>
      <c r="CJ21" s="137"/>
      <c r="CK21" s="138">
        <f>IFERROR(CJ21/CF21,"-")</f>
        <v>0</v>
      </c>
      <c r="CL21" s="139"/>
      <c r="CM21" s="139"/>
      <c r="CN21" s="139"/>
      <c r="CO21" s="140">
        <v>9</v>
      </c>
      <c r="CP21" s="141">
        <v>252000</v>
      </c>
      <c r="CQ21" s="141">
        <v>74000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1.4</v>
      </c>
      <c r="B22" s="203" t="s">
        <v>171</v>
      </c>
      <c r="C22" s="203" t="s">
        <v>113</v>
      </c>
      <c r="D22" s="203" t="s">
        <v>147</v>
      </c>
      <c r="E22" s="203"/>
      <c r="F22" s="203" t="s">
        <v>70</v>
      </c>
      <c r="G22" s="203" t="s">
        <v>172</v>
      </c>
      <c r="H22" s="90" t="s">
        <v>139</v>
      </c>
      <c r="I22" s="90" t="s">
        <v>124</v>
      </c>
      <c r="J22" s="188">
        <v>100000</v>
      </c>
      <c r="K22" s="81">
        <v>13</v>
      </c>
      <c r="L22" s="81">
        <v>0</v>
      </c>
      <c r="M22" s="81">
        <v>120</v>
      </c>
      <c r="N22" s="91">
        <v>4</v>
      </c>
      <c r="O22" s="92">
        <v>1</v>
      </c>
      <c r="P22" s="93">
        <f>N22+O22</f>
        <v>5</v>
      </c>
      <c r="Q22" s="82">
        <f>IFERROR(P22/M22,"-")</f>
        <v>0.041666666666667</v>
      </c>
      <c r="R22" s="81">
        <v>0</v>
      </c>
      <c r="S22" s="81">
        <v>4</v>
      </c>
      <c r="T22" s="82">
        <f>IFERROR(S22/(O22+P22),"-")</f>
        <v>0.66666666666667</v>
      </c>
      <c r="U22" s="182">
        <f>IFERROR(J22/SUM(P22:P23),"-")</f>
        <v>1298.7012987013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SUM(X22:X23)-SUM(J22:J23)</f>
        <v>40000</v>
      </c>
      <c r="AB22" s="85">
        <f>SUM(X22:X23)/SUM(J22:J23)</f>
        <v>1.4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2</v>
      </c>
      <c r="AN22" s="101">
        <f>IF(P22=0,"",IF(AM22=0,"",(AM22/P22)))</f>
        <v>0.4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>
        <v>1</v>
      </c>
      <c r="AW22" s="107">
        <f>IF(P22=0,"",IF(AV22=0,"",(AV22/P22)))</f>
        <v>0.2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2</v>
      </c>
      <c r="BF22" s="113">
        <f>IF(P22=0,"",IF(BE22=0,"",(BE22/P22)))</f>
        <v>0.4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173</v>
      </c>
      <c r="C23" s="203"/>
      <c r="D23" s="203"/>
      <c r="E23" s="203"/>
      <c r="F23" s="203" t="s">
        <v>64</v>
      </c>
      <c r="G23" s="203"/>
      <c r="H23" s="90"/>
      <c r="I23" s="90"/>
      <c r="J23" s="188"/>
      <c r="K23" s="81">
        <v>239</v>
      </c>
      <c r="L23" s="81">
        <v>186</v>
      </c>
      <c r="M23" s="81">
        <v>134</v>
      </c>
      <c r="N23" s="91">
        <v>68</v>
      </c>
      <c r="O23" s="92">
        <v>4</v>
      </c>
      <c r="P23" s="93">
        <f>N23+O23</f>
        <v>72</v>
      </c>
      <c r="Q23" s="82">
        <f>IFERROR(P23/M23,"-")</f>
        <v>0.53731343283582</v>
      </c>
      <c r="R23" s="81">
        <v>7</v>
      </c>
      <c r="S23" s="81">
        <v>8</v>
      </c>
      <c r="T23" s="82">
        <f>IFERROR(S23/(O23+P23),"-")</f>
        <v>0.10526315789474</v>
      </c>
      <c r="U23" s="182"/>
      <c r="V23" s="84">
        <v>7</v>
      </c>
      <c r="W23" s="82">
        <f>IF(P23=0,"-",V23/P23)</f>
        <v>0.097222222222222</v>
      </c>
      <c r="X23" s="186">
        <v>140000</v>
      </c>
      <c r="Y23" s="187">
        <f>IFERROR(X23/P23,"-")</f>
        <v>1944.4444444444</v>
      </c>
      <c r="Z23" s="187">
        <f>IFERROR(X23/V23,"-")</f>
        <v>20000</v>
      </c>
      <c r="AA23" s="188"/>
      <c r="AB23" s="85"/>
      <c r="AC23" s="79"/>
      <c r="AD23" s="94">
        <v>15</v>
      </c>
      <c r="AE23" s="95">
        <f>IF(P23=0,"",IF(AD23=0,"",(AD23/P23)))</f>
        <v>0.20833333333333</v>
      </c>
      <c r="AF23" s="94"/>
      <c r="AG23" s="96">
        <f>IFERROR(AF23/AD23,"-")</f>
        <v>0</v>
      </c>
      <c r="AH23" s="97"/>
      <c r="AI23" s="98">
        <f>IFERROR(AH23/AD23,"-")</f>
        <v>0</v>
      </c>
      <c r="AJ23" s="99"/>
      <c r="AK23" s="99"/>
      <c r="AL23" s="99"/>
      <c r="AM23" s="100">
        <v>7</v>
      </c>
      <c r="AN23" s="101">
        <f>IF(P23=0,"",IF(AM23=0,"",(AM23/P23)))</f>
        <v>0.097222222222222</v>
      </c>
      <c r="AO23" s="100">
        <v>1</v>
      </c>
      <c r="AP23" s="102">
        <f>IFERROR(AP23/AM23,"-")</f>
        <v>0</v>
      </c>
      <c r="AQ23" s="103">
        <v>3000</v>
      </c>
      <c r="AR23" s="104">
        <f>IFERROR(AQ23/AM23,"-")</f>
        <v>428.57142857143</v>
      </c>
      <c r="AS23" s="105">
        <v>1</v>
      </c>
      <c r="AT23" s="105"/>
      <c r="AU23" s="105"/>
      <c r="AV23" s="106">
        <v>15</v>
      </c>
      <c r="AW23" s="107">
        <f>IF(P23=0,"",IF(AV23=0,"",(AV23/P23)))</f>
        <v>0.20833333333333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14</v>
      </c>
      <c r="BF23" s="113">
        <f>IF(P23=0,"",IF(BE23=0,"",(BE23/P23)))</f>
        <v>0.19444444444444</v>
      </c>
      <c r="BG23" s="112">
        <v>3</v>
      </c>
      <c r="BH23" s="114">
        <f>IFERROR(BG23/BE23,"-")</f>
        <v>0.21428571428571</v>
      </c>
      <c r="BI23" s="115">
        <v>59000</v>
      </c>
      <c r="BJ23" s="116">
        <f>IFERROR(BI23/BE23,"-")</f>
        <v>4214.2857142857</v>
      </c>
      <c r="BK23" s="117">
        <v>1</v>
      </c>
      <c r="BL23" s="117"/>
      <c r="BM23" s="117">
        <v>2</v>
      </c>
      <c r="BN23" s="119">
        <v>12</v>
      </c>
      <c r="BO23" s="120">
        <f>IF(P23=0,"",IF(BN23=0,"",(BN23/P23)))</f>
        <v>0.16666666666667</v>
      </c>
      <c r="BP23" s="121">
        <v>1</v>
      </c>
      <c r="BQ23" s="122">
        <f>IFERROR(BP23/BN23,"-")</f>
        <v>0.083333333333333</v>
      </c>
      <c r="BR23" s="123">
        <v>3000</v>
      </c>
      <c r="BS23" s="124">
        <f>IFERROR(BR23/BN23,"-")</f>
        <v>250</v>
      </c>
      <c r="BT23" s="125">
        <v>1</v>
      </c>
      <c r="BU23" s="125"/>
      <c r="BV23" s="125"/>
      <c r="BW23" s="126">
        <v>8</v>
      </c>
      <c r="BX23" s="127">
        <f>IF(P23=0,"",IF(BW23=0,"",(BW23/P23)))</f>
        <v>0.11111111111111</v>
      </c>
      <c r="BY23" s="128">
        <v>2</v>
      </c>
      <c r="BZ23" s="129">
        <f>IFERROR(BY23/BW23,"-")</f>
        <v>0.25</v>
      </c>
      <c r="CA23" s="130">
        <v>75000</v>
      </c>
      <c r="CB23" s="131">
        <f>IFERROR(CA23/BW23,"-")</f>
        <v>9375</v>
      </c>
      <c r="CC23" s="132"/>
      <c r="CD23" s="132"/>
      <c r="CE23" s="132">
        <v>2</v>
      </c>
      <c r="CF23" s="133">
        <v>1</v>
      </c>
      <c r="CG23" s="134">
        <f>IF(P23=0,"",IF(CF23=0,"",(CF23/P23)))</f>
        <v>0.013888888888889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7</v>
      </c>
      <c r="CP23" s="141">
        <v>140000</v>
      </c>
      <c r="CQ23" s="141">
        <v>45000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30"/>
      <c r="B24" s="87"/>
      <c r="C24" s="88"/>
      <c r="D24" s="88"/>
      <c r="E24" s="88"/>
      <c r="F24" s="89"/>
      <c r="G24" s="90"/>
      <c r="H24" s="90"/>
      <c r="I24" s="90"/>
      <c r="J24" s="192"/>
      <c r="K24" s="34"/>
      <c r="L24" s="34"/>
      <c r="M24" s="31"/>
      <c r="N24" s="23"/>
      <c r="O24" s="23"/>
      <c r="P24" s="23"/>
      <c r="Q24" s="33"/>
      <c r="R24" s="32"/>
      <c r="S24" s="23"/>
      <c r="T24" s="32"/>
      <c r="U24" s="183"/>
      <c r="V24" s="25"/>
      <c r="W24" s="25"/>
      <c r="X24" s="189"/>
      <c r="Y24" s="189"/>
      <c r="Z24" s="189"/>
      <c r="AA24" s="189"/>
      <c r="AB24" s="33"/>
      <c r="AC24" s="59"/>
      <c r="AD24" s="63"/>
      <c r="AE24" s="64"/>
      <c r="AF24" s="63"/>
      <c r="AG24" s="67"/>
      <c r="AH24" s="68"/>
      <c r="AI24" s="69"/>
      <c r="AJ24" s="70"/>
      <c r="AK24" s="70"/>
      <c r="AL24" s="70"/>
      <c r="AM24" s="63"/>
      <c r="AN24" s="64"/>
      <c r="AO24" s="63"/>
      <c r="AP24" s="67"/>
      <c r="AQ24" s="68"/>
      <c r="AR24" s="69"/>
      <c r="AS24" s="70"/>
      <c r="AT24" s="70"/>
      <c r="AU24" s="70"/>
      <c r="AV24" s="63"/>
      <c r="AW24" s="64"/>
      <c r="AX24" s="63"/>
      <c r="AY24" s="67"/>
      <c r="AZ24" s="68"/>
      <c r="BA24" s="69"/>
      <c r="BB24" s="70"/>
      <c r="BC24" s="70"/>
      <c r="BD24" s="70"/>
      <c r="BE24" s="63"/>
      <c r="BF24" s="64"/>
      <c r="BG24" s="63"/>
      <c r="BH24" s="67"/>
      <c r="BI24" s="68"/>
      <c r="BJ24" s="69"/>
      <c r="BK24" s="70"/>
      <c r="BL24" s="70"/>
      <c r="BM24" s="70"/>
      <c r="BN24" s="65"/>
      <c r="BO24" s="66"/>
      <c r="BP24" s="63"/>
      <c r="BQ24" s="67"/>
      <c r="BR24" s="68"/>
      <c r="BS24" s="69"/>
      <c r="BT24" s="70"/>
      <c r="BU24" s="70"/>
      <c r="BV24" s="70"/>
      <c r="BW24" s="65"/>
      <c r="BX24" s="66"/>
      <c r="BY24" s="63"/>
      <c r="BZ24" s="67"/>
      <c r="CA24" s="68"/>
      <c r="CB24" s="69"/>
      <c r="CC24" s="70"/>
      <c r="CD24" s="70"/>
      <c r="CE24" s="70"/>
      <c r="CF24" s="65"/>
      <c r="CG24" s="66"/>
      <c r="CH24" s="63"/>
      <c r="CI24" s="67"/>
      <c r="CJ24" s="68"/>
      <c r="CK24" s="69"/>
      <c r="CL24" s="70"/>
      <c r="CM24" s="70"/>
      <c r="CN24" s="70"/>
      <c r="CO24" s="71"/>
      <c r="CP24" s="68"/>
      <c r="CQ24" s="68"/>
      <c r="CR24" s="68"/>
      <c r="CS24" s="72"/>
    </row>
    <row r="25" spans="1:98">
      <c r="A25" s="30"/>
      <c r="B25" s="37"/>
      <c r="C25" s="21"/>
      <c r="D25" s="21"/>
      <c r="E25" s="21"/>
      <c r="F25" s="22"/>
      <c r="G25" s="36"/>
      <c r="H25" s="36"/>
      <c r="I25" s="75"/>
      <c r="J25" s="193"/>
      <c r="K25" s="34"/>
      <c r="L25" s="34"/>
      <c r="M25" s="31"/>
      <c r="N25" s="23"/>
      <c r="O25" s="23"/>
      <c r="P25" s="23"/>
      <c r="Q25" s="33"/>
      <c r="R25" s="32"/>
      <c r="S25" s="23"/>
      <c r="T25" s="32"/>
      <c r="U25" s="183"/>
      <c r="V25" s="25"/>
      <c r="W25" s="25"/>
      <c r="X25" s="189"/>
      <c r="Y25" s="189"/>
      <c r="Z25" s="189"/>
      <c r="AA25" s="189"/>
      <c r="AB25" s="33"/>
      <c r="AC25" s="61"/>
      <c r="AD25" s="63"/>
      <c r="AE25" s="64"/>
      <c r="AF25" s="63"/>
      <c r="AG25" s="67"/>
      <c r="AH25" s="68"/>
      <c r="AI25" s="69"/>
      <c r="AJ25" s="70"/>
      <c r="AK25" s="70"/>
      <c r="AL25" s="70"/>
      <c r="AM25" s="63"/>
      <c r="AN25" s="64"/>
      <c r="AO25" s="63"/>
      <c r="AP25" s="67"/>
      <c r="AQ25" s="68"/>
      <c r="AR25" s="69"/>
      <c r="AS25" s="70"/>
      <c r="AT25" s="70"/>
      <c r="AU25" s="70"/>
      <c r="AV25" s="63"/>
      <c r="AW25" s="64"/>
      <c r="AX25" s="63"/>
      <c r="AY25" s="67"/>
      <c r="AZ25" s="68"/>
      <c r="BA25" s="69"/>
      <c r="BB25" s="70"/>
      <c r="BC25" s="70"/>
      <c r="BD25" s="70"/>
      <c r="BE25" s="63"/>
      <c r="BF25" s="64"/>
      <c r="BG25" s="63"/>
      <c r="BH25" s="67"/>
      <c r="BI25" s="68"/>
      <c r="BJ25" s="69"/>
      <c r="BK25" s="70"/>
      <c r="BL25" s="70"/>
      <c r="BM25" s="70"/>
      <c r="BN25" s="65"/>
      <c r="BO25" s="66"/>
      <c r="BP25" s="63"/>
      <c r="BQ25" s="67"/>
      <c r="BR25" s="68"/>
      <c r="BS25" s="69"/>
      <c r="BT25" s="70"/>
      <c r="BU25" s="70"/>
      <c r="BV25" s="70"/>
      <c r="BW25" s="65"/>
      <c r="BX25" s="66"/>
      <c r="BY25" s="63"/>
      <c r="BZ25" s="67"/>
      <c r="CA25" s="68"/>
      <c r="CB25" s="69"/>
      <c r="CC25" s="70"/>
      <c r="CD25" s="70"/>
      <c r="CE25" s="70"/>
      <c r="CF25" s="65"/>
      <c r="CG25" s="66"/>
      <c r="CH25" s="63"/>
      <c r="CI25" s="67"/>
      <c r="CJ25" s="68"/>
      <c r="CK25" s="69"/>
      <c r="CL25" s="70"/>
      <c r="CM25" s="70"/>
      <c r="CN25" s="70"/>
      <c r="CO25" s="71"/>
      <c r="CP25" s="68"/>
      <c r="CQ25" s="68"/>
      <c r="CR25" s="68"/>
      <c r="CS25" s="72"/>
    </row>
    <row r="26" spans="1:98">
      <c r="A26" s="19">
        <f>AB26</f>
        <v>2.2988131868132</v>
      </c>
      <c r="B26" s="39"/>
      <c r="C26" s="39"/>
      <c r="D26" s="39"/>
      <c r="E26" s="39"/>
      <c r="F26" s="39"/>
      <c r="G26" s="40" t="s">
        <v>174</v>
      </c>
      <c r="H26" s="40"/>
      <c r="I26" s="40"/>
      <c r="J26" s="190">
        <f>SUM(J6:J25)</f>
        <v>910000</v>
      </c>
      <c r="K26" s="41">
        <f>SUM(K6:K25)</f>
        <v>2664</v>
      </c>
      <c r="L26" s="41">
        <f>SUM(L6:L25)</f>
        <v>1681</v>
      </c>
      <c r="M26" s="41">
        <f>SUM(M6:M25)</f>
        <v>3201</v>
      </c>
      <c r="N26" s="41">
        <f>SUM(N6:N25)</f>
        <v>824</v>
      </c>
      <c r="O26" s="41">
        <f>SUM(O6:O25)</f>
        <v>26</v>
      </c>
      <c r="P26" s="41">
        <f>SUM(P6:P25)</f>
        <v>850</v>
      </c>
      <c r="Q26" s="42">
        <f>IFERROR(P26/M26,"-")</f>
        <v>0.26554201811934</v>
      </c>
      <c r="R26" s="78">
        <f>SUM(R6:R25)</f>
        <v>73</v>
      </c>
      <c r="S26" s="78">
        <f>SUM(S6:S25)</f>
        <v>195</v>
      </c>
      <c r="T26" s="42">
        <f>IFERROR(R26/P26,"-")</f>
        <v>0.085882352941176</v>
      </c>
      <c r="U26" s="184">
        <f>IFERROR(J26/P26,"-")</f>
        <v>1070.5882352941</v>
      </c>
      <c r="V26" s="44">
        <f>SUM(V6:V25)</f>
        <v>60</v>
      </c>
      <c r="W26" s="42">
        <f>IFERROR(V26/P26,"-")</f>
        <v>0.070588235294118</v>
      </c>
      <c r="X26" s="190">
        <f>SUM(X6:X25)</f>
        <v>2091920</v>
      </c>
      <c r="Y26" s="190">
        <f>IFERROR(X26/P26,"-")</f>
        <v>2461.0823529412</v>
      </c>
      <c r="Z26" s="190">
        <f>IFERROR(X26/V26,"-")</f>
        <v>34865.333333333</v>
      </c>
      <c r="AA26" s="190">
        <f>X26-J26</f>
        <v>1181920</v>
      </c>
      <c r="AB26" s="47">
        <f>X26/J26</f>
        <v>2.2988131868132</v>
      </c>
      <c r="AC26" s="60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