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<sst xmlns="http://schemas.openxmlformats.org/spreadsheetml/2006/main" uniqueCount="82">
  <si>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</si>
  <si>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</si>
  <si>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</si>
  <si>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</si>
  <si>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</si>
  <si>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</si>
  <si>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</si>
  <si>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</si>
  <si>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</si>
  <si>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</si>
  <si>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</si>
  <si>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</si>
  <si>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</si>
  <si>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</si>
  <si>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</si>
  <si>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</si>
  <si>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</si>
  <si>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</si>
  <si>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</si>
  <si>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</si>
  <si>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</si>
  <si>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</si>
  <si>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</si>
  <si>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</si>
  <si>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</si>
  <si>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</si>
  <si>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</si>
  <si>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</si>
  <si>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</si>
  <si>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</si>
  <si>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</si>
  <si>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</si>
  <si>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</si>
  <si>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</si>
  <si>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</si>
  <si>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</si>
  <si>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</si>
  <si>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</si>
  <si>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</si>
  <si>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</si>
  <si>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</si>
  <si>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</si>
  <si>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</si>
  <si>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</si>
  <si>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</si>
  <si>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</si>
  <si>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</si>
  <si>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</si>
  <si>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</si>
  <si>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</si>
  <si>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</si>
  <si>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</si>
  <si>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</si>
  <si>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</si>
  <si>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</si>
  <si>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</si>
  <si>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</si>
  <si>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</si>
  <si>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</si>
  <si>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</si>
  <si>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</si>
  <si>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ak356</t>
  </si>
  <si>
    <t>徳間書店</t>
  </si>
  <si>
    <t>DVD漫画たかし_セリフアレンジ</t>
  </si>
  <si>
    <t>lp02</t>
  </si>
  <si>
    <t>アサヒ芸能.4W火</t>
  </si>
  <si>
    <t>DVD袋裏4C</t>
  </si>
  <si>
    <t>11月26日(火)</t>
  </si>
  <si>
    <t>ak357</t>
  </si>
  <si>
    <t>空電</t>
  </si>
  <si>
    <t>雑誌 TOTAL</t>
  </si>
  <si>
    <t>●DVD 広告</t>
  </si>
  <si>
    <t>ln_akn004</t>
  </si>
  <si>
    <t>三和出版</t>
  </si>
  <si>
    <t>DVD漫画たかし_LINE版</t>
  </si>
  <si>
    <t>A4変形、CVSフル、860円、10万部</t>
  </si>
  <si>
    <t>line</t>
  </si>
  <si>
    <t>MEN'S DVD</t>
  </si>
  <si>
    <t>DVD袋表4C</t>
  </si>
  <si>
    <t>11月29日(金)</t>
  </si>
  <si>
    <t>pk292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</si>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</sst>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54</v>
      </c>
      <c r="F6" s="81">
        <v>22</v>
      </c>
      <c r="G6" s="81">
        <v>95</v>
      </c>
      <c r="H6" s="91">
        <v>10</v>
      </c>
      <c r="I6" s="92">
        <v>1</v>
      </c>
      <c r="J6" s="145">
        <f>H6+I6</f>
        <v>11</v>
      </c>
      <c r="K6" s="82">
        <f>IFERROR(J6/G6,"-")</f>
        <v>0.11578947368421</v>
      </c>
      <c r="L6" s="81">
        <v>1</v>
      </c>
      <c r="M6" s="81">
        <v>2</v>
      </c>
      <c r="N6" s="82">
        <f>IFERROR(L6/J6,"-")</f>
        <v>0.090909090909091</v>
      </c>
      <c r="O6" s="83">
        <f>IFERROR(D6/J6,"-")</f>
        <v>6818.1818181818</v>
      </c>
      <c r="P6" s="84">
        <v>1</v>
      </c>
      <c r="Q6" s="82">
        <f>IFERROR(P6/J6,"-")</f>
        <v>0.090909090909091</v>
      </c>
      <c r="R6" s="200">
        <v>15000</v>
      </c>
      <c r="S6" s="201">
        <f>IFERROR(R6/J6,"-")</f>
        <v>1363.6363636364</v>
      </c>
      <c r="T6" s="201">
        <f>IFERROR(R6/P6,"-")</f>
        <v>15000</v>
      </c>
      <c r="U6" s="195">
        <f>IFERROR(R6-D6,"-")</f>
        <v>-60000</v>
      </c>
      <c r="V6" s="85">
        <f>R6/D6</f>
        <v>0.2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55</v>
      </c>
      <c r="F7" s="81">
        <v>42</v>
      </c>
      <c r="G7" s="81">
        <v>45</v>
      </c>
      <c r="H7" s="91">
        <v>46</v>
      </c>
      <c r="I7" s="92">
        <v>1</v>
      </c>
      <c r="J7" s="145">
        <f>H7+I7</f>
        <v>47</v>
      </c>
      <c r="K7" s="82">
        <f>IFERROR(J7/G7,"-")</f>
        <v>1.0444444444444</v>
      </c>
      <c r="L7" s="81">
        <v>1</v>
      </c>
      <c r="M7" s="81">
        <v>10</v>
      </c>
      <c r="N7" s="82">
        <f>IFERROR(L7/J7,"-")</f>
        <v>0.021276595744681</v>
      </c>
      <c r="O7" s="83">
        <f>IFERROR(D7/J7,"-")</f>
        <v>2659.5744680851</v>
      </c>
      <c r="P7" s="84">
        <v>1</v>
      </c>
      <c r="Q7" s="82">
        <f>IFERROR(P7/J7,"-")</f>
        <v>0.021276595744681</v>
      </c>
      <c r="R7" s="200">
        <v>3000</v>
      </c>
      <c r="S7" s="201">
        <f>IFERROR(R7/J7,"-")</f>
        <v>63.829787234043</v>
      </c>
      <c r="T7" s="201">
        <f>IFERROR(R7/P7,"-")</f>
        <v>3000</v>
      </c>
      <c r="U7" s="195">
        <f>IFERROR(R7-D7,"-")</f>
        <v>-122000</v>
      </c>
      <c r="V7" s="85">
        <f>R7/D7</f>
        <v>0.024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200000</v>
      </c>
      <c r="E10" s="41">
        <f>SUM(E6:E8)</f>
        <v>109</v>
      </c>
      <c r="F10" s="41">
        <f>SUM(F6:F8)</f>
        <v>64</v>
      </c>
      <c r="G10" s="41">
        <f>SUM(G6:G8)</f>
        <v>140</v>
      </c>
      <c r="H10" s="41">
        <f>SUM(H6:H8)</f>
        <v>56</v>
      </c>
      <c r="I10" s="41">
        <f>SUM(I6:I8)</f>
        <v>2</v>
      </c>
      <c r="J10" s="41">
        <f>SUM(J6:J8)</f>
        <v>58</v>
      </c>
      <c r="K10" s="42">
        <f>IFERROR(J10/G10,"-")</f>
        <v>0.41428571428571</v>
      </c>
      <c r="L10" s="78">
        <f>SUM(L6:L8)</f>
        <v>2</v>
      </c>
      <c r="M10" s="78">
        <f>SUM(M6:M8)</f>
        <v>12</v>
      </c>
      <c r="N10" s="42">
        <f>IFERROR(L10/J10,"-")</f>
        <v>0.03448275862069</v>
      </c>
      <c r="O10" s="43">
        <f>IFERROR(D10/J10,"-")</f>
        <v>3448.275862069</v>
      </c>
      <c r="P10" s="44">
        <f>SUM(P6:P8)</f>
        <v>2</v>
      </c>
      <c r="Q10" s="42">
        <f>IFERROR(P10/J10,"-")</f>
        <v>0.03448275862069</v>
      </c>
      <c r="R10" s="45">
        <f>SUM(R6:R8)</f>
        <v>18000</v>
      </c>
      <c r="S10" s="45">
        <f>IFERROR(R10/J10,"-")</f>
        <v>310.34482758621</v>
      </c>
      <c r="T10" s="45">
        <f>IFERROR(R10/P10,"-")</f>
        <v>9000</v>
      </c>
      <c r="U10" s="46">
        <f>SUM(U6:U8)</f>
        <v>-182000</v>
      </c>
      <c r="V10" s="47">
        <f>IFERROR(R10/D10,"-")</f>
        <v>0.09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15</v>
      </c>
      <c r="L6" s="81">
        <v>0</v>
      </c>
      <c r="M6" s="81">
        <v>50</v>
      </c>
      <c r="N6" s="91">
        <v>4</v>
      </c>
      <c r="O6" s="92">
        <v>1</v>
      </c>
      <c r="P6" s="93">
        <f>N6+O6</f>
        <v>5</v>
      </c>
      <c r="Q6" s="82">
        <f>IFERROR(P6/M6,"-")</f>
        <v>0.1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6818.1818181818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-60000</v>
      </c>
      <c r="AB6" s="85">
        <f>SUM(X6:X7)/SUM(J6:J7)</f>
        <v>0.2</v>
      </c>
      <c r="AC6" s="79"/>
      <c r="AD6" s="94">
        <v>1</v>
      </c>
      <c r="AE6" s="95">
        <f>IF(P6=0,"",IF(AD6=0,"",(AD6/P6)))</f>
        <v>0.2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39</v>
      </c>
      <c r="L7" s="81">
        <v>22</v>
      </c>
      <c r="M7" s="81">
        <v>45</v>
      </c>
      <c r="N7" s="91">
        <v>6</v>
      </c>
      <c r="O7" s="92">
        <v>0</v>
      </c>
      <c r="P7" s="93">
        <f>N7+O7</f>
        <v>6</v>
      </c>
      <c r="Q7" s="82">
        <f>IFERROR(P7/M7,"-")</f>
        <v>0.13333333333333</v>
      </c>
      <c r="R7" s="81">
        <v>0</v>
      </c>
      <c r="S7" s="81">
        <v>2</v>
      </c>
      <c r="T7" s="82">
        <f>IFERROR(S7/(O7+P7),"-")</f>
        <v>0.33333333333333</v>
      </c>
      <c r="U7" s="182"/>
      <c r="V7" s="84">
        <v>1</v>
      </c>
      <c r="W7" s="82">
        <f>IF(P7=0,"-",V7/P7)</f>
        <v>0.16666666666667</v>
      </c>
      <c r="X7" s="186">
        <v>15000</v>
      </c>
      <c r="Y7" s="187">
        <f>IFERROR(X7/P7,"-")</f>
        <v>2500</v>
      </c>
      <c r="Z7" s="187">
        <f>IFERROR(X7/V7,"-")</f>
        <v>15000</v>
      </c>
      <c r="AA7" s="188"/>
      <c r="AB7" s="85"/>
      <c r="AC7" s="79"/>
      <c r="AD7" s="94">
        <v>1</v>
      </c>
      <c r="AE7" s="95">
        <f>IF(P7=0,"",IF(AD7=0,"",(AD7/P7)))</f>
        <v>0.16666666666667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>
        <v>1</v>
      </c>
      <c r="BQ7" s="122">
        <f>IFERROR(BP7/BN7,"-")</f>
        <v>1</v>
      </c>
      <c r="BR7" s="123">
        <v>15000</v>
      </c>
      <c r="BS7" s="124">
        <f>IFERROR(BR7/BN7,"-")</f>
        <v>15000</v>
      </c>
      <c r="BT7" s="125"/>
      <c r="BU7" s="125"/>
      <c r="BV7" s="125">
        <v>1</v>
      </c>
      <c r="BW7" s="126">
        <v>3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15000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75000</v>
      </c>
      <c r="K10" s="41">
        <f>SUM(K6:K9)</f>
        <v>54</v>
      </c>
      <c r="L10" s="41">
        <f>SUM(L6:L9)</f>
        <v>22</v>
      </c>
      <c r="M10" s="41">
        <f>SUM(M6:M9)</f>
        <v>95</v>
      </c>
      <c r="N10" s="41">
        <f>SUM(N6:N9)</f>
        <v>10</v>
      </c>
      <c r="O10" s="41">
        <f>SUM(O6:O9)</f>
        <v>1</v>
      </c>
      <c r="P10" s="41">
        <f>SUM(P6:P9)</f>
        <v>11</v>
      </c>
      <c r="Q10" s="42">
        <f>IFERROR(P10/M10,"-")</f>
        <v>0.11578947368421</v>
      </c>
      <c r="R10" s="78">
        <f>SUM(R6:R9)</f>
        <v>1</v>
      </c>
      <c r="S10" s="78">
        <f>SUM(S6:S9)</f>
        <v>2</v>
      </c>
      <c r="T10" s="42">
        <f>IFERROR(R10/P10,"-")</f>
        <v>0.090909090909091</v>
      </c>
      <c r="U10" s="184">
        <f>IFERROR(J10/P10,"-")</f>
        <v>6818.1818181818</v>
      </c>
      <c r="V10" s="44">
        <f>SUM(V6:V9)</f>
        <v>1</v>
      </c>
      <c r="W10" s="42">
        <f>IFERROR(V10/P10,"-")</f>
        <v>0.090909090909091</v>
      </c>
      <c r="X10" s="190">
        <f>SUM(X6:X9)</f>
        <v>15000</v>
      </c>
      <c r="Y10" s="190">
        <f>IFERROR(X10/P10,"-")</f>
        <v>1363.6363636364</v>
      </c>
      <c r="Z10" s="190">
        <f>IFERROR(X10/V10,"-")</f>
        <v>15000</v>
      </c>
      <c r="AA10" s="190">
        <f>X10-J10</f>
        <v>-60000</v>
      </c>
      <c r="AB10" s="47">
        <f>X10/J10</f>
        <v>0.2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0.024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76</v>
      </c>
      <c r="G6" s="203" t="s">
        <v>77</v>
      </c>
      <c r="H6" s="90" t="s">
        <v>78</v>
      </c>
      <c r="I6" s="90" t="s">
        <v>79</v>
      </c>
      <c r="J6" s="188">
        <v>125000</v>
      </c>
      <c r="K6" s="81">
        <v>0</v>
      </c>
      <c r="L6" s="81">
        <v>0</v>
      </c>
      <c r="M6" s="81">
        <v>0</v>
      </c>
      <c r="N6" s="91">
        <v>27</v>
      </c>
      <c r="O6" s="92">
        <v>1</v>
      </c>
      <c r="P6" s="93">
        <f>N6+O6</f>
        <v>28</v>
      </c>
      <c r="Q6" s="82" t="str">
        <f>IFERROR(P6/M6,"-")</f>
        <v>-</v>
      </c>
      <c r="R6" s="81">
        <v>0</v>
      </c>
      <c r="S6" s="81">
        <v>4</v>
      </c>
      <c r="T6" s="82">
        <f>IFERROR(S6/(O6+P6),"-")</f>
        <v>0.13793103448276</v>
      </c>
      <c r="U6" s="182">
        <f>IFERROR(J6/SUM(P6:P7),"-")</f>
        <v>2659.5744680851</v>
      </c>
      <c r="V6" s="84">
        <v>1</v>
      </c>
      <c r="W6" s="82">
        <f>IF(P6=0,"-",V6/P6)</f>
        <v>0.035714285714286</v>
      </c>
      <c r="X6" s="186">
        <v>3000</v>
      </c>
      <c r="Y6" s="187">
        <f>IFERROR(X6/P6,"-")</f>
        <v>107.14285714286</v>
      </c>
      <c r="Z6" s="187">
        <f>IFERROR(X6/V6,"-")</f>
        <v>3000</v>
      </c>
      <c r="AA6" s="188">
        <f>SUM(X6:X7)-SUM(J6:J7)</f>
        <v>-122000</v>
      </c>
      <c r="AB6" s="85">
        <f>SUM(X6:X7)/SUM(J6:J7)</f>
        <v>0.024</v>
      </c>
      <c r="AC6" s="79"/>
      <c r="AD6" s="94">
        <v>1</v>
      </c>
      <c r="AE6" s="95">
        <f>IF(P6=0,"",IF(AD6=0,"",(AD6/P6)))</f>
        <v>0.035714285714286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0.32142857142857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0.21428571428571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0.25</v>
      </c>
      <c r="BG6" s="112">
        <v>1</v>
      </c>
      <c r="BH6" s="114">
        <f>IFERROR(BG6/BE6,"-")</f>
        <v>0.14285714285714</v>
      </c>
      <c r="BI6" s="115">
        <v>8000</v>
      </c>
      <c r="BJ6" s="116">
        <f>IFERROR(BI6/BE6,"-")</f>
        <v>1142.8571428571</v>
      </c>
      <c r="BK6" s="117"/>
      <c r="BL6" s="117">
        <v>1</v>
      </c>
      <c r="BM6" s="117"/>
      <c r="BN6" s="119">
        <v>4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0.035714285714286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55</v>
      </c>
      <c r="L7" s="81">
        <v>42</v>
      </c>
      <c r="M7" s="81">
        <v>45</v>
      </c>
      <c r="N7" s="91">
        <v>19</v>
      </c>
      <c r="O7" s="92">
        <v>0</v>
      </c>
      <c r="P7" s="93">
        <f>N7+O7</f>
        <v>19</v>
      </c>
      <c r="Q7" s="82">
        <f>IFERROR(P7/M7,"-")</f>
        <v>0.42222222222222</v>
      </c>
      <c r="R7" s="81">
        <v>1</v>
      </c>
      <c r="S7" s="81">
        <v>6</v>
      </c>
      <c r="T7" s="82">
        <f>IFERROR(S7/(O7+P7),"-")</f>
        <v>0.31578947368421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0.052631578947368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0.052631578947368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0.47368421052632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0.21052631578947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0.10526315789474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0.10526315789474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0.024</v>
      </c>
      <c r="B10" s="39"/>
      <c r="C10" s="39"/>
      <c r="D10" s="39"/>
      <c r="E10" s="39"/>
      <c r="F10" s="39"/>
      <c r="G10" s="40" t="s">
        <v>81</v>
      </c>
      <c r="H10" s="40"/>
      <c r="I10" s="40"/>
      <c r="J10" s="190">
        <f>SUM(J6:J9)</f>
        <v>125000</v>
      </c>
      <c r="K10" s="41">
        <f>SUM(K6:K9)</f>
        <v>55</v>
      </c>
      <c r="L10" s="41">
        <f>SUM(L6:L9)</f>
        <v>42</v>
      </c>
      <c r="M10" s="41">
        <f>SUM(M6:M9)</f>
        <v>45</v>
      </c>
      <c r="N10" s="41">
        <f>SUM(N6:N9)</f>
        <v>46</v>
      </c>
      <c r="O10" s="41">
        <f>SUM(O6:O9)</f>
        <v>1</v>
      </c>
      <c r="P10" s="41">
        <f>SUM(P6:P9)</f>
        <v>47</v>
      </c>
      <c r="Q10" s="42">
        <f>IFERROR(P10/M10,"-")</f>
        <v>1.0444444444444</v>
      </c>
      <c r="R10" s="78">
        <f>SUM(R6:R9)</f>
        <v>1</v>
      </c>
      <c r="S10" s="78">
        <f>SUM(S6:S9)</f>
        <v>10</v>
      </c>
      <c r="T10" s="42">
        <f>IFERROR(R10/P10,"-")</f>
        <v>0.021276595744681</v>
      </c>
      <c r="U10" s="184">
        <f>IFERROR(J10/P10,"-")</f>
        <v>2659.5744680851</v>
      </c>
      <c r="V10" s="44">
        <f>SUM(V6:V9)</f>
        <v>1</v>
      </c>
      <c r="W10" s="42">
        <f>IFERROR(V10/P10,"-")</f>
        <v>0.021276595744681</v>
      </c>
      <c r="X10" s="190">
        <f>SUM(X6:X9)</f>
        <v>3000</v>
      </c>
      <c r="Y10" s="190">
        <f>IFERROR(X10/P10,"-")</f>
        <v>63.829787234043</v>
      </c>
      <c r="Z10" s="190">
        <f>IFERROR(X10/V10,"-")</f>
        <v>3000</v>
      </c>
      <c r="AA10" s="190">
        <f>X10-J10</f>
        <v>-122000</v>
      </c>
      <c r="AB10" s="47">
        <f>X10/J10</f>
        <v>0.024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