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<sst xmlns="http://schemas.openxmlformats.org/spreadsheetml/2006/main" uniqueCount="71">
  <si>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</si>
  <si>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</si>
  <si>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</si>
  <si>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</si>
  <si>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</si>
  <si>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</si>
  <si>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</si>
  <si>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</si>
  <si>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</si>
  <si>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</si>
  <si>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</si>
  <si>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</si>
  <si>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</si>
  <si>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</si>
  <si>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</si>
  <si>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</si>
  <si>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</si>
  <si>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</si>
  <si>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</si>
  <si>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</si>
  <si>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</si>
  <si>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</si>
  <si>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</si>
  <si>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</si>
  <si>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05月</t>
  </si>
  <si>
    <t>どきどき</t>
  </si>
  <si>
    <t>最終更新日</t>
  </si>
  <si>
    <t>08月31日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</si>
  <si>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</si>
  <si>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</si>
  <si>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</si>
  <si>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</si>
  <si>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</si>
  <si>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</si>
  <si>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</si>
  <si>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</si>
  <si>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</si>
  <si>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</si>
  <si>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</si>
  <si>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</si>
  <si>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</si>
  <si>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</si>
  <si>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</si>
  <si>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</si>
  <si>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</si>
  <si>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</si>
  <si>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</si>
  <si>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</si>
  <si>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</si>
  <si>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</si>
  <si>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</si>
  <si>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</si>
  <si>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</si>
  <si>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</si>
  <si>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</si>
  <si>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</si>
  <si>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</si>
  <si>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</si>
  <si>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</si>
  <si>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</si>
  <si>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ln_akn002</t>
  </si>
  <si>
    <t>三和出版</t>
  </si>
  <si>
    <t>DVD漫画たかし_LINE版</t>
  </si>
  <si>
    <t>A4変形、CVSフル、860円、10万部</t>
  </si>
  <si>
    <t>line</t>
  </si>
  <si>
    <t>MEN'S DVD</t>
  </si>
  <si>
    <t>DVD袋表4C</t>
  </si>
  <si>
    <t>5月29日(水)</t>
  </si>
  <si>
    <t>pk290</t>
  </si>
  <si>
    <t>空電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</si>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</sst>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125000</v>
      </c>
      <c r="E6" s="81">
        <v>86</v>
      </c>
      <c r="F6" s="81">
        <v>53</v>
      </c>
      <c r="G6" s="81">
        <v>64</v>
      </c>
      <c r="H6" s="91">
        <v>48</v>
      </c>
      <c r="I6" s="92">
        <v>3</v>
      </c>
      <c r="J6" s="145">
        <f>H6+I6</f>
        <v>51</v>
      </c>
      <c r="K6" s="82">
        <f>IFERROR(J6/G6,"-")</f>
        <v>0.796875</v>
      </c>
      <c r="L6" s="81">
        <v>6</v>
      </c>
      <c r="M6" s="81">
        <v>7</v>
      </c>
      <c r="N6" s="82">
        <f>IFERROR(L6/J6,"-")</f>
        <v>0.11764705882353</v>
      </c>
      <c r="O6" s="83">
        <f>IFERROR(D6/J6,"-")</f>
        <v>2450.9803921569</v>
      </c>
      <c r="P6" s="84">
        <v>1</v>
      </c>
      <c r="Q6" s="82">
        <f>IFERROR(P6/J6,"-")</f>
        <v>0.019607843137255</v>
      </c>
      <c r="R6" s="200">
        <v>713000</v>
      </c>
      <c r="S6" s="201">
        <f>IFERROR(R6/J6,"-")</f>
        <v>13980.392156863</v>
      </c>
      <c r="T6" s="201">
        <f>IFERROR(R6/P6,"-")</f>
        <v>713000</v>
      </c>
      <c r="U6" s="195">
        <f>IFERROR(R6-D6,"-")</f>
        <v>588000</v>
      </c>
      <c r="V6" s="85">
        <f>R6/D6</f>
        <v>5.704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125000</v>
      </c>
      <c r="E9" s="41">
        <f>SUM(E6:E7)</f>
        <v>86</v>
      </c>
      <c r="F9" s="41">
        <f>SUM(F6:F7)</f>
        <v>53</v>
      </c>
      <c r="G9" s="41">
        <f>SUM(G6:G7)</f>
        <v>64</v>
      </c>
      <c r="H9" s="41">
        <f>SUM(H6:H7)</f>
        <v>48</v>
      </c>
      <c r="I9" s="41">
        <f>SUM(I6:I7)</f>
        <v>3</v>
      </c>
      <c r="J9" s="41">
        <f>SUM(J6:J7)</f>
        <v>51</v>
      </c>
      <c r="K9" s="42">
        <f>IFERROR(J9/G9,"-")</f>
        <v>0.796875</v>
      </c>
      <c r="L9" s="78">
        <f>SUM(L6:L7)</f>
        <v>6</v>
      </c>
      <c r="M9" s="78">
        <f>SUM(M6:M7)</f>
        <v>7</v>
      </c>
      <c r="N9" s="42">
        <f>IFERROR(L9/J9,"-")</f>
        <v>0.11764705882353</v>
      </c>
      <c r="O9" s="43">
        <f>IFERROR(D9/J9,"-")</f>
        <v>2450.9803921569</v>
      </c>
      <c r="P9" s="44">
        <f>SUM(P6:P7)</f>
        <v>1</v>
      </c>
      <c r="Q9" s="42">
        <f>IFERROR(P9/J9,"-")</f>
        <v>0.019607843137255</v>
      </c>
      <c r="R9" s="45">
        <f>SUM(R6:R7)</f>
        <v>713000</v>
      </c>
      <c r="S9" s="45">
        <f>IFERROR(R9/J9,"-")</f>
        <v>13980.392156863</v>
      </c>
      <c r="T9" s="45">
        <f>IFERROR(R9/P9,"-")</f>
        <v>713000</v>
      </c>
      <c r="U9" s="46">
        <f>SUM(U6:U7)</f>
        <v>588000</v>
      </c>
      <c r="V9" s="47">
        <f>IFERROR(R9/D9,"-")</f>
        <v>5.704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5.704</v>
      </c>
      <c r="B6" s="203" t="s">
        <v>60</v>
      </c>
      <c r="C6" s="203" t="s">
        <v>61</v>
      </c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125000</v>
      </c>
      <c r="K6" s="81">
        <v>0</v>
      </c>
      <c r="L6" s="81">
        <v>0</v>
      </c>
      <c r="M6" s="81">
        <v>0</v>
      </c>
      <c r="N6" s="91">
        <v>26</v>
      </c>
      <c r="O6" s="92">
        <v>3</v>
      </c>
      <c r="P6" s="93">
        <f>N6+O6</f>
        <v>29</v>
      </c>
      <c r="Q6" s="82" t="str">
        <f>IFERROR(P6/M6,"-")</f>
        <v>-</v>
      </c>
      <c r="R6" s="81">
        <v>1</v>
      </c>
      <c r="S6" s="81">
        <v>2</v>
      </c>
      <c r="T6" s="82">
        <f>IFERROR(S6/(O6+P6),"-")</f>
        <v>0.0625</v>
      </c>
      <c r="U6" s="182">
        <f>IFERROR(J6/SUM(P6:P7),"-")</f>
        <v>2450.9803921569</v>
      </c>
      <c r="V6" s="84">
        <v>1</v>
      </c>
      <c r="W6" s="82">
        <f>IF(P6=0,"-",V6/P6)</f>
        <v>0.03448275862069</v>
      </c>
      <c r="X6" s="186">
        <v>713000</v>
      </c>
      <c r="Y6" s="187">
        <f>IFERROR(X6/P6,"-")</f>
        <v>24586.206896552</v>
      </c>
      <c r="Z6" s="187">
        <f>IFERROR(X6/V6,"-")</f>
        <v>713000</v>
      </c>
      <c r="AA6" s="188">
        <f>SUM(X6:X7)-SUM(J6:J7)</f>
        <v>588000</v>
      </c>
      <c r="AB6" s="85">
        <f>SUM(X6:X7)/SUM(J6:J7)</f>
        <v>5.704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9</v>
      </c>
      <c r="AN6" s="101">
        <f>IF(P6=0,"",IF(AM6=0,"",(AM6/P6)))</f>
        <v>0.31034482758621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10</v>
      </c>
      <c r="AW6" s="107">
        <f>IF(P6=0,"",IF(AV6=0,"",(AV6/P6)))</f>
        <v>0.3448275862069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0.13793103448276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0.068965517241379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4</v>
      </c>
      <c r="BX6" s="127">
        <f>IF(P6=0,"",IF(BW6=0,"",(BW6/P6)))</f>
        <v>0.13793103448276</v>
      </c>
      <c r="BY6" s="128">
        <v>1</v>
      </c>
      <c r="BZ6" s="129">
        <f>IFERROR(BY6/BW6,"-")</f>
        <v>0.25</v>
      </c>
      <c r="CA6" s="130">
        <v>713000</v>
      </c>
      <c r="CB6" s="131">
        <f>IFERROR(CA6/BW6,"-")</f>
        <v>178250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713000</v>
      </c>
      <c r="CQ6" s="141">
        <v>713000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86</v>
      </c>
      <c r="L7" s="81">
        <v>53</v>
      </c>
      <c r="M7" s="81">
        <v>64</v>
      </c>
      <c r="N7" s="91">
        <v>22</v>
      </c>
      <c r="O7" s="92">
        <v>0</v>
      </c>
      <c r="P7" s="93">
        <f>N7+O7</f>
        <v>22</v>
      </c>
      <c r="Q7" s="82">
        <f>IFERROR(P7/M7,"-")</f>
        <v>0.34375</v>
      </c>
      <c r="R7" s="81">
        <v>5</v>
      </c>
      <c r="S7" s="81">
        <v>5</v>
      </c>
      <c r="T7" s="82">
        <f>IFERROR(S7/(O7+P7),"-")</f>
        <v>0.22727272727273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3</v>
      </c>
      <c r="AN7" s="101">
        <f>IF(P7=0,"",IF(AM7=0,"",(AM7/P7)))</f>
        <v>0.13636363636364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3</v>
      </c>
      <c r="AW7" s="107">
        <f>IF(P7=0,"",IF(AV7=0,"",(AV7/P7)))</f>
        <v>0.13636363636364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0.22727272727273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10</v>
      </c>
      <c r="BO7" s="120">
        <f>IF(P7=0,"",IF(BN7=0,"",(BN7/P7)))</f>
        <v>0.45454545454545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0.045454545454545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5.704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125000</v>
      </c>
      <c r="K10" s="41">
        <f>SUM(K6:K9)</f>
        <v>86</v>
      </c>
      <c r="L10" s="41">
        <f>SUM(L6:L9)</f>
        <v>53</v>
      </c>
      <c r="M10" s="41">
        <f>SUM(M6:M9)</f>
        <v>64</v>
      </c>
      <c r="N10" s="41">
        <f>SUM(N6:N9)</f>
        <v>48</v>
      </c>
      <c r="O10" s="41">
        <f>SUM(O6:O9)</f>
        <v>3</v>
      </c>
      <c r="P10" s="41">
        <f>SUM(P6:P9)</f>
        <v>51</v>
      </c>
      <c r="Q10" s="42">
        <f>IFERROR(P10/M10,"-")</f>
        <v>0.796875</v>
      </c>
      <c r="R10" s="78">
        <f>SUM(R6:R9)</f>
        <v>6</v>
      </c>
      <c r="S10" s="78">
        <f>SUM(S6:S9)</f>
        <v>7</v>
      </c>
      <c r="T10" s="42">
        <f>IFERROR(R10/P10,"-")</f>
        <v>0.11764705882353</v>
      </c>
      <c r="U10" s="184">
        <f>IFERROR(J10/P10,"-")</f>
        <v>2450.9803921569</v>
      </c>
      <c r="V10" s="44">
        <f>SUM(V6:V9)</f>
        <v>1</v>
      </c>
      <c r="W10" s="42">
        <f>IFERROR(V10/P10,"-")</f>
        <v>0.019607843137255</v>
      </c>
      <c r="X10" s="190">
        <f>SUM(X6:X9)</f>
        <v>713000</v>
      </c>
      <c r="Y10" s="190">
        <f>IFERROR(X10/P10,"-")</f>
        <v>13980.392156863</v>
      </c>
      <c r="Z10" s="190">
        <f>IFERROR(X10/V10,"-")</f>
        <v>713000</v>
      </c>
      <c r="AA10" s="190">
        <f>X10-J10</f>
        <v>588000</v>
      </c>
      <c r="AB10" s="47">
        <f>X10/J10</f>
        <v>5.704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