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<sst xmlns="http://schemas.openxmlformats.org/spreadsheetml/2006/main" uniqueCount="71">
  <si>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</si>
  <si>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</si>
  <si>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</si>
  <si>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</si>
  <si>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</si>
  <si>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</si>
  <si>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</si>
  <si>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</si>
  <si>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</si>
  <si>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</si>
  <si>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</si>
  <si>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</si>
  <si>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</si>
  <si>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</si>
  <si>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</si>
  <si>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</si>
  <si>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</si>
  <si>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</si>
  <si>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</si>
  <si>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</si>
  <si>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</si>
  <si>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</si>
  <si>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</si>
  <si>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</si>
  <si>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</si>
  <si>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</si>
  <si>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</si>
  <si>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</si>
  <si>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</si>
  <si>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</si>
  <si>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</si>
  <si>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</si>
  <si>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</si>
  <si>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</si>
  <si>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</si>
  <si>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</si>
  <si>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</si>
  <si>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</si>
  <si>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</si>
  <si>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</si>
  <si>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</si>
  <si>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</si>
  <si>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</si>
  <si>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</si>
  <si>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</si>
  <si>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</si>
  <si>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</si>
  <si>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</si>
  <si>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</si>
  <si>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</si>
  <si>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</si>
  <si>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</si>
  <si>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</si>
  <si>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</si>
  <si>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</si>
  <si>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</si>
  <si>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</si>
  <si>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</si>
  <si>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</si>
  <si>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</si>
  <si>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ln_akn001</t>
  </si>
  <si>
    <t>文友舎</t>
  </si>
  <si>
    <t>DVD漫画たかし_LINE版</t>
  </si>
  <si>
    <t>毎月売</t>
  </si>
  <si>
    <t>line</t>
  </si>
  <si>
    <t>EXCITING MAX!SPECIAL</t>
  </si>
  <si>
    <t>DVD袋裏1C+コンテンツ枠</t>
  </si>
  <si>
    <t>1月11日(木)</t>
  </si>
  <si>
    <t>pk287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</si>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</sst>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186</v>
      </c>
      <c r="F6" s="81">
        <v>117</v>
      </c>
      <c r="G6" s="81">
        <v>154</v>
      </c>
      <c r="H6" s="91">
        <v>71</v>
      </c>
      <c r="I6" s="92">
        <v>1</v>
      </c>
      <c r="J6" s="145">
        <f>H6+I6</f>
        <v>72</v>
      </c>
      <c r="K6" s="82">
        <f>IFERROR(J6/G6,"-")</f>
        <v>0.46753246753247</v>
      </c>
      <c r="L6" s="81">
        <v>6</v>
      </c>
      <c r="M6" s="81">
        <v>14</v>
      </c>
      <c r="N6" s="82">
        <f>IFERROR(L6/J6,"-")</f>
        <v>0.083333333333333</v>
      </c>
      <c r="O6" s="83">
        <f>IFERROR(D6/J6,"-")</f>
        <v>1736.1111111111</v>
      </c>
      <c r="P6" s="84">
        <v>4</v>
      </c>
      <c r="Q6" s="82">
        <f>IFERROR(P6/J6,"-")</f>
        <v>0.055555555555556</v>
      </c>
      <c r="R6" s="200">
        <v>351000</v>
      </c>
      <c r="S6" s="201">
        <f>IFERROR(R6/J6,"-")</f>
        <v>4875</v>
      </c>
      <c r="T6" s="201">
        <f>IFERROR(R6/P6,"-")</f>
        <v>87750</v>
      </c>
      <c r="U6" s="195">
        <f>IFERROR(R6-D6,"-")</f>
        <v>226000</v>
      </c>
      <c r="V6" s="85">
        <f>R6/D6</f>
        <v>2.808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186</v>
      </c>
      <c r="F9" s="41">
        <f>SUM(F6:F7)</f>
        <v>117</v>
      </c>
      <c r="G9" s="41">
        <f>SUM(G6:G7)</f>
        <v>154</v>
      </c>
      <c r="H9" s="41">
        <f>SUM(H6:H7)</f>
        <v>71</v>
      </c>
      <c r="I9" s="41">
        <f>SUM(I6:I7)</f>
        <v>1</v>
      </c>
      <c r="J9" s="41">
        <f>SUM(J6:J7)</f>
        <v>72</v>
      </c>
      <c r="K9" s="42">
        <f>IFERROR(J9/G9,"-")</f>
        <v>0.46753246753247</v>
      </c>
      <c r="L9" s="78">
        <f>SUM(L6:L7)</f>
        <v>6</v>
      </c>
      <c r="M9" s="78">
        <f>SUM(M6:M7)</f>
        <v>14</v>
      </c>
      <c r="N9" s="42">
        <f>IFERROR(L9/J9,"-")</f>
        <v>0.083333333333333</v>
      </c>
      <c r="O9" s="43">
        <f>IFERROR(D9/J9,"-")</f>
        <v>1736.1111111111</v>
      </c>
      <c r="P9" s="44">
        <f>SUM(P6:P7)</f>
        <v>4</v>
      </c>
      <c r="Q9" s="42">
        <f>IFERROR(P9/J9,"-")</f>
        <v>0.055555555555556</v>
      </c>
      <c r="R9" s="45">
        <f>SUM(R6:R7)</f>
        <v>351000</v>
      </c>
      <c r="S9" s="45">
        <f>IFERROR(R9/J9,"-")</f>
        <v>4875</v>
      </c>
      <c r="T9" s="45">
        <f>IFERROR(R9/P9,"-")</f>
        <v>87750</v>
      </c>
      <c r="U9" s="46">
        <f>SUM(U6:U7)</f>
        <v>226000</v>
      </c>
      <c r="V9" s="47">
        <f>IFERROR(R9/D9,"-")</f>
        <v>2.808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2.808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0</v>
      </c>
      <c r="L6" s="81">
        <v>0</v>
      </c>
      <c r="M6" s="81">
        <v>0</v>
      </c>
      <c r="N6" s="91">
        <v>27</v>
      </c>
      <c r="O6" s="92">
        <v>1</v>
      </c>
      <c r="P6" s="93">
        <f>N6+O6</f>
        <v>28</v>
      </c>
      <c r="Q6" s="82" t="str">
        <f>IFERROR(P6/M6,"-")</f>
        <v>-</v>
      </c>
      <c r="R6" s="81">
        <v>1</v>
      </c>
      <c r="S6" s="81">
        <v>4</v>
      </c>
      <c r="T6" s="82">
        <f>IFERROR(S6/(O6+P6),"-")</f>
        <v>0.13793103448276</v>
      </c>
      <c r="U6" s="182">
        <f>IFERROR(J6/SUM(P6:P7),"-")</f>
        <v>1736.1111111111</v>
      </c>
      <c r="V6" s="84">
        <v>1</v>
      </c>
      <c r="W6" s="82">
        <f>IF(P6=0,"-",V6/P6)</f>
        <v>0.035714285714286</v>
      </c>
      <c r="X6" s="186">
        <v>18000</v>
      </c>
      <c r="Y6" s="187">
        <f>IFERROR(X6/P6,"-")</f>
        <v>642.85714285714</v>
      </c>
      <c r="Z6" s="187">
        <f>IFERROR(X6/V6,"-")</f>
        <v>18000</v>
      </c>
      <c r="AA6" s="188">
        <f>SUM(X6:X7)-SUM(J6:J7)</f>
        <v>226000</v>
      </c>
      <c r="AB6" s="85">
        <f>SUM(X6:X7)/SUM(J6:J7)</f>
        <v>2.808</v>
      </c>
      <c r="AC6" s="79"/>
      <c r="AD6" s="94">
        <v>2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0.035714285714286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0.17857142857143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9</v>
      </c>
      <c r="BX6" s="127">
        <f>IF(P6=0,"",IF(BW6=0,"",(BW6/P6)))</f>
        <v>0.32142857142857</v>
      </c>
      <c r="BY6" s="128">
        <v>1</v>
      </c>
      <c r="BZ6" s="129">
        <f>IFERROR(BY6/BW6,"-")</f>
        <v>0.11111111111111</v>
      </c>
      <c r="CA6" s="130">
        <v>18000</v>
      </c>
      <c r="CB6" s="131">
        <f>IFERROR(CA6/BW6,"-")</f>
        <v>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18000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186</v>
      </c>
      <c r="L7" s="81">
        <v>117</v>
      </c>
      <c r="M7" s="81">
        <v>154</v>
      </c>
      <c r="N7" s="91">
        <v>44</v>
      </c>
      <c r="O7" s="92">
        <v>0</v>
      </c>
      <c r="P7" s="93">
        <f>N7+O7</f>
        <v>44</v>
      </c>
      <c r="Q7" s="82">
        <f>IFERROR(P7/M7,"-")</f>
        <v>0.28571428571429</v>
      </c>
      <c r="R7" s="81">
        <v>5</v>
      </c>
      <c r="S7" s="81">
        <v>10</v>
      </c>
      <c r="T7" s="82">
        <f>IFERROR(S7/(O7+P7),"-")</f>
        <v>0.22727272727273</v>
      </c>
      <c r="U7" s="182"/>
      <c r="V7" s="84">
        <v>3</v>
      </c>
      <c r="W7" s="82">
        <f>IF(P7=0,"-",V7/P7)</f>
        <v>0.068181818181818</v>
      </c>
      <c r="X7" s="186">
        <v>333000</v>
      </c>
      <c r="Y7" s="187">
        <f>IFERROR(X7/P7,"-")</f>
        <v>7568.1818181818</v>
      </c>
      <c r="Z7" s="187">
        <f>IFERROR(X7/V7,"-")</f>
        <v>111000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0.15909090909091</v>
      </c>
      <c r="AX7" s="106">
        <v>1</v>
      </c>
      <c r="AY7" s="108">
        <f>IFERROR(AX7/AV7,"-")</f>
        <v>0.14285714285714</v>
      </c>
      <c r="AZ7" s="109">
        <v>5000</v>
      </c>
      <c r="BA7" s="110">
        <f>IFERROR(AZ7/AV7,"-")</f>
        <v>714.28571428571</v>
      </c>
      <c r="BB7" s="111">
        <v>1</v>
      </c>
      <c r="BC7" s="111"/>
      <c r="BD7" s="111"/>
      <c r="BE7" s="112">
        <v>8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12</v>
      </c>
      <c r="BO7" s="120">
        <f>IF(P7=0,"",IF(BN7=0,"",(BN7/P7)))</f>
        <v>0.27272727272727</v>
      </c>
      <c r="BP7" s="121">
        <v>1</v>
      </c>
      <c r="BQ7" s="122">
        <f>IFERROR(BP7/BN7,"-")</f>
        <v>0.083333333333333</v>
      </c>
      <c r="BR7" s="123">
        <v>323000</v>
      </c>
      <c r="BS7" s="124">
        <f>IFERROR(BR7/BN7,"-")</f>
        <v>26916.666666667</v>
      </c>
      <c r="BT7" s="125"/>
      <c r="BU7" s="125"/>
      <c r="BV7" s="125">
        <v>1</v>
      </c>
      <c r="BW7" s="126">
        <v>9</v>
      </c>
      <c r="BX7" s="127">
        <f>IF(P7=0,"",IF(BW7=0,"",(BW7/P7)))</f>
        <v>0.20454545454545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4</v>
      </c>
      <c r="CG7" s="134">
        <f>IF(P7=0,"",IF(CF7=0,"",(CF7/P7)))</f>
        <v>0.090909090909091</v>
      </c>
      <c r="CH7" s="135">
        <v>1</v>
      </c>
      <c r="CI7" s="136">
        <f>IFERROR(CH7/CF7,"-")</f>
        <v>0.25</v>
      </c>
      <c r="CJ7" s="137">
        <v>5000</v>
      </c>
      <c r="CK7" s="138">
        <f>IFERROR(CJ7/CF7,"-")</f>
        <v>1250</v>
      </c>
      <c r="CL7" s="139">
        <v>1</v>
      </c>
      <c r="CM7" s="139"/>
      <c r="CN7" s="139"/>
      <c r="CO7" s="140">
        <v>3</v>
      </c>
      <c r="CP7" s="141">
        <v>333000</v>
      </c>
      <c r="CQ7" s="141">
        <v>323000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2.808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186</v>
      </c>
      <c r="L10" s="41">
        <f>SUM(L6:L9)</f>
        <v>117</v>
      </c>
      <c r="M10" s="41">
        <f>SUM(M6:M9)</f>
        <v>154</v>
      </c>
      <c r="N10" s="41">
        <f>SUM(N6:N9)</f>
        <v>71</v>
      </c>
      <c r="O10" s="41">
        <f>SUM(O6:O9)</f>
        <v>1</v>
      </c>
      <c r="P10" s="41">
        <f>SUM(P6:P9)</f>
        <v>72</v>
      </c>
      <c r="Q10" s="42">
        <f>IFERROR(P10/M10,"-")</f>
        <v>0.46753246753247</v>
      </c>
      <c r="R10" s="78">
        <f>SUM(R6:R9)</f>
        <v>6</v>
      </c>
      <c r="S10" s="78">
        <f>SUM(S6:S9)</f>
        <v>14</v>
      </c>
      <c r="T10" s="42">
        <f>IFERROR(R10/P10,"-")</f>
        <v>0.083333333333333</v>
      </c>
      <c r="U10" s="184">
        <f>IFERROR(J10/P10,"-")</f>
        <v>1736.1111111111</v>
      </c>
      <c r="V10" s="44">
        <f>SUM(V6:V9)</f>
        <v>4</v>
      </c>
      <c r="W10" s="42">
        <f>IFERROR(V10/P10,"-")</f>
        <v>0.055555555555556</v>
      </c>
      <c r="X10" s="190">
        <f>SUM(X6:X9)</f>
        <v>351000</v>
      </c>
      <c r="Y10" s="190">
        <f>IFERROR(X10/P10,"-")</f>
        <v>4875</v>
      </c>
      <c r="Z10" s="190">
        <f>IFERROR(X10/V10,"-")</f>
        <v>87750</v>
      </c>
      <c r="AA10" s="190">
        <f>X10-J10</f>
        <v>226000</v>
      </c>
      <c r="AB10" s="47">
        <f>X10/J10</f>
        <v>2.808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