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<sst xmlns="http://schemas.openxmlformats.org/spreadsheetml/2006/main" uniqueCount="71">
  <si>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</si>
  <si>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</si>
  <si>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</si>
  <si>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</si>
  <si>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</si>
  <si>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</si>
  <si>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</si>
  <si>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</si>
  <si>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</si>
  <si>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</si>
  <si>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</si>
  <si>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</si>
  <si>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</si>
  <si>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</si>
  <si>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</si>
  <si>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</si>
  <si>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</si>
  <si>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</si>
  <si>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</si>
  <si>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</si>
  <si>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</si>
  <si>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</si>
  <si>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</si>
  <si>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</si>
  <si>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</si>
  <si>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</si>
  <si>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</si>
  <si>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</si>
  <si>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</si>
  <si>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</si>
  <si>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</si>
  <si>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</si>
  <si>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</si>
  <si>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</si>
  <si>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</si>
  <si>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</si>
  <si>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</si>
  <si>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</si>
  <si>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</si>
  <si>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</si>
  <si>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</si>
  <si>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</si>
  <si>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</si>
  <si>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</si>
  <si>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</si>
  <si>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</si>
  <si>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</si>
  <si>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</si>
  <si>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</si>
  <si>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</si>
  <si>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</si>
  <si>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</si>
  <si>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</si>
  <si>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</si>
  <si>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</si>
  <si>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</si>
  <si>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</si>
  <si>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</si>
  <si>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</si>
  <si>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</si>
  <si>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pk275</t>
  </si>
  <si>
    <t>文友舎</t>
  </si>
  <si>
    <t>DVD漫画たかし</t>
  </si>
  <si>
    <t>毎月売</t>
  </si>
  <si>
    <t>lp02</t>
  </si>
  <si>
    <t>EXCITING MAX!SPECIAL</t>
  </si>
  <si>
    <t>DVD袋裏1C+コンテンツ枠</t>
  </si>
  <si>
    <t>3月11日(土)</t>
  </si>
  <si>
    <t>pk276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</si>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</sst>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177</v>
      </c>
      <c r="F6" s="81">
        <v>102</v>
      </c>
      <c r="G6" s="81">
        <v>236</v>
      </c>
      <c r="H6" s="91">
        <v>49</v>
      </c>
      <c r="I6" s="92">
        <v>0</v>
      </c>
      <c r="J6" s="145">
        <f>H6+I6</f>
        <v>49</v>
      </c>
      <c r="K6" s="82">
        <f>IFERROR(J6/G6,"-")</f>
        <v>0.20762711864407</v>
      </c>
      <c r="L6" s="81">
        <v>16</v>
      </c>
      <c r="M6" s="81">
        <v>7</v>
      </c>
      <c r="N6" s="82">
        <f>IFERROR(L6/J6,"-")</f>
        <v>0.3265306122449</v>
      </c>
      <c r="O6" s="83">
        <f>IFERROR(D6/J6,"-")</f>
        <v>2551.0204081633</v>
      </c>
      <c r="P6" s="84">
        <v>2</v>
      </c>
      <c r="Q6" s="82">
        <f>IFERROR(P6/J6,"-")</f>
        <v>0.040816326530612</v>
      </c>
      <c r="R6" s="200">
        <v>98000</v>
      </c>
      <c r="S6" s="201">
        <f>IFERROR(R6/J6,"-")</f>
        <v>2000</v>
      </c>
      <c r="T6" s="201">
        <f>IFERROR(R6/P6,"-")</f>
        <v>49000</v>
      </c>
      <c r="U6" s="195">
        <f>IFERROR(R6-D6,"-")</f>
        <v>-27000</v>
      </c>
      <c r="V6" s="85">
        <f>R6/D6</f>
        <v>0.784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177</v>
      </c>
      <c r="F9" s="41">
        <f>SUM(F6:F7)</f>
        <v>102</v>
      </c>
      <c r="G9" s="41">
        <f>SUM(G6:G7)</f>
        <v>236</v>
      </c>
      <c r="H9" s="41">
        <f>SUM(H6:H7)</f>
        <v>49</v>
      </c>
      <c r="I9" s="41">
        <f>SUM(I6:I7)</f>
        <v>0</v>
      </c>
      <c r="J9" s="41">
        <f>SUM(J6:J7)</f>
        <v>49</v>
      </c>
      <c r="K9" s="42">
        <f>IFERROR(J9/G9,"-")</f>
        <v>0.20762711864407</v>
      </c>
      <c r="L9" s="78">
        <f>SUM(L6:L7)</f>
        <v>16</v>
      </c>
      <c r="M9" s="78">
        <f>SUM(M6:M7)</f>
        <v>7</v>
      </c>
      <c r="N9" s="42">
        <f>IFERROR(L9/J9,"-")</f>
        <v>0.3265306122449</v>
      </c>
      <c r="O9" s="43">
        <f>IFERROR(D9/J9,"-")</f>
        <v>2551.0204081633</v>
      </c>
      <c r="P9" s="44">
        <f>SUM(P6:P7)</f>
        <v>2</v>
      </c>
      <c r="Q9" s="42">
        <f>IFERROR(P9/J9,"-")</f>
        <v>0.040816326530612</v>
      </c>
      <c r="R9" s="45">
        <f>SUM(R6:R7)</f>
        <v>98000</v>
      </c>
      <c r="S9" s="45">
        <f>IFERROR(R9/J9,"-")</f>
        <v>2000</v>
      </c>
      <c r="T9" s="45">
        <f>IFERROR(R9/P9,"-")</f>
        <v>49000</v>
      </c>
      <c r="U9" s="46">
        <f>SUM(U6:U7)</f>
        <v>-27000</v>
      </c>
      <c r="V9" s="47">
        <f>IFERROR(R9/D9,"-")</f>
        <v>0.784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0.784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125000</v>
      </c>
      <c r="K6" s="81">
        <v>26</v>
      </c>
      <c r="L6" s="81">
        <v>0</v>
      </c>
      <c r="M6" s="81">
        <v>112</v>
      </c>
      <c r="N6" s="91">
        <v>10</v>
      </c>
      <c r="O6" s="92">
        <v>0</v>
      </c>
      <c r="P6" s="93">
        <f>N6+O6</f>
        <v>10</v>
      </c>
      <c r="Q6" s="82">
        <f>IFERROR(P6/M6,"-")</f>
        <v>0.089285714285714</v>
      </c>
      <c r="R6" s="81">
        <v>1</v>
      </c>
      <c r="S6" s="81">
        <v>2</v>
      </c>
      <c r="T6" s="82">
        <f>IFERROR(S6/(O6+P6),"-")</f>
        <v>0.2</v>
      </c>
      <c r="U6" s="182">
        <f>IFERROR(J6/SUM(P6:P7),"-")</f>
        <v>2551.0204081633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-27000</v>
      </c>
      <c r="AB6" s="85">
        <f>SUM(X6:X7)/SUM(J6:J7)</f>
        <v>0.784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8</v>
      </c>
      <c r="AN6" s="101">
        <f>IF(P6=0,"",IF(AM6=0,"",(AM6/P6)))</f>
        <v>0.8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151</v>
      </c>
      <c r="L7" s="81">
        <v>102</v>
      </c>
      <c r="M7" s="81">
        <v>124</v>
      </c>
      <c r="N7" s="91">
        <v>39</v>
      </c>
      <c r="O7" s="92">
        <v>0</v>
      </c>
      <c r="P7" s="93">
        <f>N7+O7</f>
        <v>39</v>
      </c>
      <c r="Q7" s="82">
        <f>IFERROR(P7/M7,"-")</f>
        <v>0.31451612903226</v>
      </c>
      <c r="R7" s="81">
        <v>15</v>
      </c>
      <c r="S7" s="81">
        <v>5</v>
      </c>
      <c r="T7" s="82">
        <f>IFERROR(S7/(O7+P7),"-")</f>
        <v>0.12820512820513</v>
      </c>
      <c r="U7" s="182"/>
      <c r="V7" s="84">
        <v>2</v>
      </c>
      <c r="W7" s="82">
        <f>IF(P7=0,"-",V7/P7)</f>
        <v>0.051282051282051</v>
      </c>
      <c r="X7" s="186">
        <v>98000</v>
      </c>
      <c r="Y7" s="187">
        <f>IFERROR(X7/P7,"-")</f>
        <v>2512.8205128205</v>
      </c>
      <c r="Z7" s="187">
        <f>IFERROR(X7/V7,"-")</f>
        <v>49000</v>
      </c>
      <c r="AA7" s="188"/>
      <c r="AB7" s="85"/>
      <c r="AC7" s="79"/>
      <c r="AD7" s="94">
        <v>1</v>
      </c>
      <c r="AE7" s="95">
        <f>IF(P7=0,"",IF(AD7=0,"",(AD7/P7)))</f>
        <v>0.025641025641026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8</v>
      </c>
      <c r="AN7" s="101">
        <f>IF(P7=0,"",IF(AM7=0,"",(AM7/P7)))</f>
        <v>0.20512820512821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6</v>
      </c>
      <c r="AW7" s="107">
        <f>IF(P7=0,"",IF(AV7=0,"",(AV7/P7)))</f>
        <v>0.15384615384615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9</v>
      </c>
      <c r="BF7" s="113">
        <f>IF(P7=0,"",IF(BE7=0,"",(BE7/P7)))</f>
        <v>0.23076923076923</v>
      </c>
      <c r="BG7" s="112">
        <v>1</v>
      </c>
      <c r="BH7" s="114">
        <f>IFERROR(BG7/BE7,"-")</f>
        <v>0.11111111111111</v>
      </c>
      <c r="BI7" s="115">
        <v>30000</v>
      </c>
      <c r="BJ7" s="116">
        <f>IFERROR(BI7/BE7,"-")</f>
        <v>3333.3333333333</v>
      </c>
      <c r="BK7" s="117"/>
      <c r="BL7" s="117"/>
      <c r="BM7" s="117">
        <v>1</v>
      </c>
      <c r="BN7" s="119">
        <v>7</v>
      </c>
      <c r="BO7" s="120">
        <f>IF(P7=0,"",IF(BN7=0,"",(BN7/P7)))</f>
        <v>0.17948717948718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0.12820512820513</v>
      </c>
      <c r="BY7" s="128">
        <v>1</v>
      </c>
      <c r="BZ7" s="129">
        <f>IFERROR(BY7/BW7,"-")</f>
        <v>0.2</v>
      </c>
      <c r="CA7" s="130">
        <v>68000</v>
      </c>
      <c r="CB7" s="131">
        <f>IFERROR(CA7/BW7,"-")</f>
        <v>13600</v>
      </c>
      <c r="CC7" s="132"/>
      <c r="CD7" s="132"/>
      <c r="CE7" s="132">
        <v>1</v>
      </c>
      <c r="CF7" s="133">
        <v>3</v>
      </c>
      <c r="CG7" s="134">
        <f>IF(P7=0,"",IF(CF7=0,"",(CF7/P7)))</f>
        <v>0.076923076923077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98000</v>
      </c>
      <c r="CQ7" s="141">
        <v>68000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0.784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177</v>
      </c>
      <c r="L10" s="41">
        <f>SUM(L6:L9)</f>
        <v>102</v>
      </c>
      <c r="M10" s="41">
        <f>SUM(M6:M9)</f>
        <v>236</v>
      </c>
      <c r="N10" s="41">
        <f>SUM(N6:N9)</f>
        <v>49</v>
      </c>
      <c r="O10" s="41">
        <f>SUM(O6:O9)</f>
        <v>0</v>
      </c>
      <c r="P10" s="41">
        <f>SUM(P6:P9)</f>
        <v>49</v>
      </c>
      <c r="Q10" s="42">
        <f>IFERROR(P10/M10,"-")</f>
        <v>0.20762711864407</v>
      </c>
      <c r="R10" s="78">
        <f>SUM(R6:R9)</f>
        <v>16</v>
      </c>
      <c r="S10" s="78">
        <f>SUM(S6:S9)</f>
        <v>7</v>
      </c>
      <c r="T10" s="42">
        <f>IFERROR(R10/P10,"-")</f>
        <v>0.3265306122449</v>
      </c>
      <c r="U10" s="184">
        <f>IFERROR(J10/P10,"-")</f>
        <v>2551.0204081633</v>
      </c>
      <c r="V10" s="44">
        <f>SUM(V6:V9)</f>
        <v>2</v>
      </c>
      <c r="W10" s="42">
        <f>IFERROR(V10/P10,"-")</f>
        <v>0.040816326530612</v>
      </c>
      <c r="X10" s="190">
        <f>SUM(X6:X9)</f>
        <v>98000</v>
      </c>
      <c r="Y10" s="190">
        <f>IFERROR(X10/P10,"-")</f>
        <v>2000</v>
      </c>
      <c r="Z10" s="190">
        <f>IFERROR(X10/V10,"-")</f>
        <v>49000</v>
      </c>
      <c r="AA10" s="190">
        <f>X10-J10</f>
        <v>-27000</v>
      </c>
      <c r="AB10" s="47">
        <f>X10/J10</f>
        <v>0.784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