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<sst xmlns="http://schemas.openxmlformats.org/spreadsheetml/2006/main" uniqueCount="78">
  <si>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</si>
  <si>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</si>
  <si>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</si>
  <si>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</si>
  <si>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</si>
  <si>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</si>
  <si>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</si>
  <si>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</si>
  <si>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</si>
  <si>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</si>
  <si>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</si>
  <si>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</si>
  <si>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</si>
  <si>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</si>
  <si>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</si>
  <si>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</si>
  <si>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</si>
  <si>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</si>
  <si>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</si>
  <si>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</si>
  <si>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</si>
  <si>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</si>
  <si>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</si>
  <si>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</si>
  <si>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07月</t>
  </si>
  <si>
    <t>どきどき</t>
  </si>
  <si>
    <t>最終更新日</t>
  </si>
  <si>
    <t>10月31日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</si>
  <si>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</si>
  <si>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</si>
  <si>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</si>
  <si>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</si>
  <si>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</si>
  <si>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</si>
  <si>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</si>
  <si>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</si>
  <si>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</si>
  <si>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</si>
  <si>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</si>
  <si>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</si>
  <si>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</si>
  <si>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</si>
  <si>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</si>
  <si>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</si>
  <si>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</si>
  <si>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</si>
  <si>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</si>
  <si>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</si>
  <si>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</si>
  <si>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</si>
  <si>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</si>
  <si>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</si>
  <si>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</si>
  <si>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</si>
  <si>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</si>
  <si>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</si>
  <si>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</si>
  <si>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</si>
  <si>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</si>
  <si>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</si>
  <si>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pk269</t>
  </si>
  <si>
    <t>楽楽出版</t>
  </si>
  <si>
    <t>DVD漫画たかし</t>
  </si>
  <si>
    <t>毎月売</t>
  </si>
  <si>
    <t>lp02</t>
  </si>
  <si>
    <t>EXCITING MAX!SPECIAL</t>
  </si>
  <si>
    <t>DVD袋裏1C+コンテンツ枠</t>
  </si>
  <si>
    <t>7月11日(月)</t>
  </si>
  <si>
    <t>pk270</t>
  </si>
  <si>
    <t>空電</t>
  </si>
  <si>
    <t>pk271</t>
  </si>
  <si>
    <t>三和出版</t>
  </si>
  <si>
    <t>A4変形、CVSフル、860円、10万部</t>
  </si>
  <si>
    <t>MEN'S DVD</t>
  </si>
  <si>
    <t>DVD貼付け面4c1/3P</t>
  </si>
  <si>
    <t>7月29日(金)</t>
  </si>
  <si>
    <t>pk272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</si>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</sst>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250000</v>
      </c>
      <c r="E6" s="81">
        <v>494</v>
      </c>
      <c r="F6" s="81">
        <v>300</v>
      </c>
      <c r="G6" s="81">
        <v>598</v>
      </c>
      <c r="H6" s="91">
        <v>153</v>
      </c>
      <c r="I6" s="92">
        <v>2</v>
      </c>
      <c r="J6" s="145">
        <f>H6+I6</f>
        <v>155</v>
      </c>
      <c r="K6" s="82">
        <f>IFERROR(J6/G6,"-")</f>
        <v>0.25919732441472</v>
      </c>
      <c r="L6" s="81">
        <v>28</v>
      </c>
      <c r="M6" s="81">
        <v>35</v>
      </c>
      <c r="N6" s="82">
        <f>IFERROR(L6/J6,"-")</f>
        <v>0.18064516129032</v>
      </c>
      <c r="O6" s="83">
        <f>IFERROR(D6/J6,"-")</f>
        <v>1612.9032258065</v>
      </c>
      <c r="P6" s="84">
        <v>8</v>
      </c>
      <c r="Q6" s="82">
        <f>IFERROR(P6/J6,"-")</f>
        <v>0.051612903225806</v>
      </c>
      <c r="R6" s="200">
        <v>679000</v>
      </c>
      <c r="S6" s="201">
        <f>IFERROR(R6/J6,"-")</f>
        <v>4380.6451612903</v>
      </c>
      <c r="T6" s="201">
        <f>IFERROR(R6/P6,"-")</f>
        <v>84875</v>
      </c>
      <c r="U6" s="195">
        <f>IFERROR(R6-D6,"-")</f>
        <v>429000</v>
      </c>
      <c r="V6" s="85">
        <f>R6/D6</f>
        <v>2.716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250000</v>
      </c>
      <c r="E9" s="41">
        <f>SUM(E6:E7)</f>
        <v>494</v>
      </c>
      <c r="F9" s="41">
        <f>SUM(F6:F7)</f>
        <v>300</v>
      </c>
      <c r="G9" s="41">
        <f>SUM(G6:G7)</f>
        <v>598</v>
      </c>
      <c r="H9" s="41">
        <f>SUM(H6:H7)</f>
        <v>153</v>
      </c>
      <c r="I9" s="41">
        <f>SUM(I6:I7)</f>
        <v>2</v>
      </c>
      <c r="J9" s="41">
        <f>SUM(J6:J7)</f>
        <v>155</v>
      </c>
      <c r="K9" s="42">
        <f>IFERROR(J9/G9,"-")</f>
        <v>0.25919732441472</v>
      </c>
      <c r="L9" s="78">
        <f>SUM(L6:L7)</f>
        <v>28</v>
      </c>
      <c r="M9" s="78">
        <f>SUM(M6:M7)</f>
        <v>35</v>
      </c>
      <c r="N9" s="42">
        <f>IFERROR(L9/J9,"-")</f>
        <v>0.18064516129032</v>
      </c>
      <c r="O9" s="43">
        <f>IFERROR(D9/J9,"-")</f>
        <v>1612.9032258065</v>
      </c>
      <c r="P9" s="44">
        <f>SUM(P6:P7)</f>
        <v>8</v>
      </c>
      <c r="Q9" s="42">
        <f>IFERROR(P9/J9,"-")</f>
        <v>0.051612903225806</v>
      </c>
      <c r="R9" s="45">
        <f>SUM(R6:R7)</f>
        <v>679000</v>
      </c>
      <c r="S9" s="45">
        <f>IFERROR(R9/J9,"-")</f>
        <v>4380.6451612903</v>
      </c>
      <c r="T9" s="45">
        <f>IFERROR(R9/P9,"-")</f>
        <v>84875</v>
      </c>
      <c r="U9" s="46">
        <f>SUM(U6:U7)</f>
        <v>429000</v>
      </c>
      <c r="V9" s="47">
        <f>IFERROR(R9/D9,"-")</f>
        <v>2.716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4.888</v>
      </c>
      <c r="B6" s="203" t="s">
        <v>60</v>
      </c>
      <c r="C6" s="203" t="s">
        <v>61</v>
      </c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125000</v>
      </c>
      <c r="K6" s="81">
        <v>39</v>
      </c>
      <c r="L6" s="81">
        <v>0</v>
      </c>
      <c r="M6" s="81">
        <v>172</v>
      </c>
      <c r="N6" s="91">
        <v>19</v>
      </c>
      <c r="O6" s="92">
        <v>0</v>
      </c>
      <c r="P6" s="93">
        <f>N6+O6</f>
        <v>19</v>
      </c>
      <c r="Q6" s="82">
        <f>IFERROR(P6/M6,"-")</f>
        <v>0.11046511627907</v>
      </c>
      <c r="R6" s="81">
        <v>2</v>
      </c>
      <c r="S6" s="81">
        <v>5</v>
      </c>
      <c r="T6" s="82">
        <f>IFERROR(S6/(O6+P6),"-")</f>
        <v>0.26315789473684</v>
      </c>
      <c r="U6" s="182">
        <f>IFERROR(J6/SUM(P6:P7),"-")</f>
        <v>1420.4545454545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486000</v>
      </c>
      <c r="AB6" s="85">
        <f>SUM(X6:X7)/SUM(J6:J7)</f>
        <v>4.888</v>
      </c>
      <c r="AC6" s="79"/>
      <c r="AD6" s="94">
        <v>1</v>
      </c>
      <c r="AE6" s="95">
        <f>IF(P6=0,"",IF(AD6=0,"",(AD6/P6)))</f>
        <v>0.052631578947368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5</v>
      </c>
      <c r="AN6" s="101">
        <f>IF(P6=0,"",IF(AM6=0,"",(AM6/P6)))</f>
        <v>0.26315789473684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0.15789473684211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0.10526315789474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0.26315789473684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0.15789473684211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232</v>
      </c>
      <c r="L7" s="81">
        <v>155</v>
      </c>
      <c r="M7" s="81">
        <v>160</v>
      </c>
      <c r="N7" s="91">
        <v>68</v>
      </c>
      <c r="O7" s="92">
        <v>1</v>
      </c>
      <c r="P7" s="93">
        <f>N7+O7</f>
        <v>69</v>
      </c>
      <c r="Q7" s="82">
        <f>IFERROR(P7/M7,"-")</f>
        <v>0.43125</v>
      </c>
      <c r="R7" s="81">
        <v>13</v>
      </c>
      <c r="S7" s="81">
        <v>16</v>
      </c>
      <c r="T7" s="82">
        <f>IFERROR(S7/(O7+P7),"-")</f>
        <v>0.22857142857143</v>
      </c>
      <c r="U7" s="182"/>
      <c r="V7" s="84">
        <v>6</v>
      </c>
      <c r="W7" s="82">
        <f>IF(P7=0,"-",V7/P7)</f>
        <v>0.08695652173913</v>
      </c>
      <c r="X7" s="186">
        <v>611000</v>
      </c>
      <c r="Y7" s="187">
        <f>IFERROR(X7/P7,"-")</f>
        <v>8855.0724637681</v>
      </c>
      <c r="Z7" s="187">
        <f>IFERROR(X7/V7,"-")</f>
        <v>101833.33333333</v>
      </c>
      <c r="AA7" s="188"/>
      <c r="AB7" s="85"/>
      <c r="AC7" s="79"/>
      <c r="AD7" s="94">
        <v>2</v>
      </c>
      <c r="AE7" s="95">
        <f>IF(P7=0,"",IF(AD7=0,"",(AD7/P7)))</f>
        <v>0.028985507246377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9</v>
      </c>
      <c r="AN7" s="101">
        <f>IF(P7=0,"",IF(AM7=0,"",(AM7/P7)))</f>
        <v>0.1304347826087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7</v>
      </c>
      <c r="AW7" s="107">
        <f>IF(P7=0,"",IF(AV7=0,"",(AV7/P7)))</f>
        <v>0.10144927536232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12</v>
      </c>
      <c r="BF7" s="113">
        <f>IF(P7=0,"",IF(BE7=0,"",(BE7/P7)))</f>
        <v>0.17391304347826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21</v>
      </c>
      <c r="BO7" s="120">
        <f>IF(P7=0,"",IF(BN7=0,"",(BN7/P7)))</f>
        <v>0.30434782608696</v>
      </c>
      <c r="BP7" s="121">
        <v>3</v>
      </c>
      <c r="BQ7" s="122">
        <f>IFERROR(BP7/BN7,"-")</f>
        <v>0.14285714285714</v>
      </c>
      <c r="BR7" s="123">
        <v>393000</v>
      </c>
      <c r="BS7" s="124">
        <f>IFERROR(BR7/BN7,"-")</f>
        <v>18714.285714286</v>
      </c>
      <c r="BT7" s="125"/>
      <c r="BU7" s="125">
        <v>1</v>
      </c>
      <c r="BV7" s="125">
        <v>2</v>
      </c>
      <c r="BW7" s="126">
        <v>10</v>
      </c>
      <c r="BX7" s="127">
        <f>IF(P7=0,"",IF(BW7=0,"",(BW7/P7)))</f>
        <v>0.14492753623188</v>
      </c>
      <c r="BY7" s="128">
        <v>2</v>
      </c>
      <c r="BZ7" s="129">
        <f>IFERROR(BY7/BW7,"-")</f>
        <v>0.2</v>
      </c>
      <c r="CA7" s="130">
        <v>213000</v>
      </c>
      <c r="CB7" s="131">
        <f>IFERROR(CA7/BW7,"-")</f>
        <v>21300</v>
      </c>
      <c r="CC7" s="132"/>
      <c r="CD7" s="132"/>
      <c r="CE7" s="132">
        <v>2</v>
      </c>
      <c r="CF7" s="133">
        <v>8</v>
      </c>
      <c r="CG7" s="134">
        <f>IF(P7=0,"",IF(CF7=0,"",(CF7/P7)))</f>
        <v>0.11594202898551</v>
      </c>
      <c r="CH7" s="135">
        <v>1</v>
      </c>
      <c r="CI7" s="136">
        <f>IFERROR(CH7/CF7,"-")</f>
        <v>0.125</v>
      </c>
      <c r="CJ7" s="137">
        <v>5000</v>
      </c>
      <c r="CK7" s="138">
        <f>IFERROR(CJ7/CF7,"-")</f>
        <v>625</v>
      </c>
      <c r="CL7" s="139">
        <v>1</v>
      </c>
      <c r="CM7" s="139"/>
      <c r="CN7" s="139"/>
      <c r="CO7" s="140">
        <v>6</v>
      </c>
      <c r="CP7" s="141">
        <v>611000</v>
      </c>
      <c r="CQ7" s="141">
        <v>355000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0.544</v>
      </c>
      <c r="B8" s="203" t="s">
        <v>70</v>
      </c>
      <c r="C8" s="203" t="s">
        <v>71</v>
      </c>
      <c r="D8" s="203" t="s">
        <v>62</v>
      </c>
      <c r="E8" s="203" t="s">
        <v>72</v>
      </c>
      <c r="F8" s="203" t="s">
        <v>64</v>
      </c>
      <c r="G8" s="203" t="s">
        <v>73</v>
      </c>
      <c r="H8" s="90" t="s">
        <v>74</v>
      </c>
      <c r="I8" s="90" t="s">
        <v>75</v>
      </c>
      <c r="J8" s="188">
        <v>125000</v>
      </c>
      <c r="K8" s="81">
        <v>16</v>
      </c>
      <c r="L8" s="81">
        <v>0</v>
      </c>
      <c r="M8" s="81">
        <v>93</v>
      </c>
      <c r="N8" s="91">
        <v>5</v>
      </c>
      <c r="O8" s="92">
        <v>0</v>
      </c>
      <c r="P8" s="93">
        <f>N8+O8</f>
        <v>5</v>
      </c>
      <c r="Q8" s="82">
        <f>IFERROR(P8/M8,"-")</f>
        <v>0.053763440860215</v>
      </c>
      <c r="R8" s="81">
        <v>0</v>
      </c>
      <c r="S8" s="81">
        <v>3</v>
      </c>
      <c r="T8" s="82">
        <f>IFERROR(S8/(O8+P8),"-")</f>
        <v>0.6</v>
      </c>
      <c r="U8" s="182">
        <f>IFERROR(J8/SUM(P8:P9),"-")</f>
        <v>1865.671641791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-57000</v>
      </c>
      <c r="AB8" s="85">
        <f>SUM(X8:X9)/SUM(J8:J9)</f>
        <v>0.544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3</v>
      </c>
      <c r="AW8" s="107">
        <f>IF(P8=0,"",IF(AV8=0,"",(AV8/P8)))</f>
        <v>0.6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0.2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207</v>
      </c>
      <c r="L9" s="81">
        <v>145</v>
      </c>
      <c r="M9" s="81">
        <v>173</v>
      </c>
      <c r="N9" s="91">
        <v>61</v>
      </c>
      <c r="O9" s="92">
        <v>1</v>
      </c>
      <c r="P9" s="93">
        <f>N9+O9</f>
        <v>62</v>
      </c>
      <c r="Q9" s="82">
        <f>IFERROR(P9/M9,"-")</f>
        <v>0.35838150289017</v>
      </c>
      <c r="R9" s="81">
        <v>13</v>
      </c>
      <c r="S9" s="81">
        <v>11</v>
      </c>
      <c r="T9" s="82">
        <f>IFERROR(S9/(O9+P9),"-")</f>
        <v>0.17460317460317</v>
      </c>
      <c r="U9" s="182"/>
      <c r="V9" s="84">
        <v>2</v>
      </c>
      <c r="W9" s="82">
        <f>IF(P9=0,"-",V9/P9)</f>
        <v>0.032258064516129</v>
      </c>
      <c r="X9" s="186">
        <v>68000</v>
      </c>
      <c r="Y9" s="187">
        <f>IFERROR(X9/P9,"-")</f>
        <v>1096.7741935484</v>
      </c>
      <c r="Z9" s="187">
        <f>IFERROR(X9/V9,"-")</f>
        <v>34000</v>
      </c>
      <c r="AA9" s="188"/>
      <c r="AB9" s="85"/>
      <c r="AC9" s="79"/>
      <c r="AD9" s="94">
        <v>1</v>
      </c>
      <c r="AE9" s="95">
        <f>IF(P9=0,"",IF(AD9=0,"",(AD9/P9)))</f>
        <v>0.016129032258065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7</v>
      </c>
      <c r="AN9" s="101">
        <f>IF(P9=0,"",IF(AM9=0,"",(AM9/P9)))</f>
        <v>0.11290322580645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13</v>
      </c>
      <c r="AW9" s="107">
        <f>IF(P9=0,"",IF(AV9=0,"",(AV9/P9)))</f>
        <v>0.20967741935484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17</v>
      </c>
      <c r="BF9" s="113">
        <f>IF(P9=0,"",IF(BE9=0,"",(BE9/P9)))</f>
        <v>0.2741935483871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13</v>
      </c>
      <c r="BO9" s="120">
        <f>IF(P9=0,"",IF(BN9=0,"",(BN9/P9)))</f>
        <v>0.20967741935484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10</v>
      </c>
      <c r="BX9" s="127">
        <f>IF(P9=0,"",IF(BW9=0,"",(BW9/P9)))</f>
        <v>0.16129032258065</v>
      </c>
      <c r="BY9" s="128">
        <v>2</v>
      </c>
      <c r="BZ9" s="129">
        <f>IFERROR(BY9/BW9,"-")</f>
        <v>0.2</v>
      </c>
      <c r="CA9" s="130">
        <v>68000</v>
      </c>
      <c r="CB9" s="131">
        <f>IFERROR(CA9/BW9,"-")</f>
        <v>6800</v>
      </c>
      <c r="CC9" s="132">
        <v>1</v>
      </c>
      <c r="CD9" s="132"/>
      <c r="CE9" s="132">
        <v>1</v>
      </c>
      <c r="CF9" s="133">
        <v>1</v>
      </c>
      <c r="CG9" s="134">
        <f>IF(P9=0,"",IF(CF9=0,"",(CF9/P9)))</f>
        <v>0.016129032258065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2</v>
      </c>
      <c r="CP9" s="141">
        <v>68000</v>
      </c>
      <c r="CQ9" s="141">
        <v>63000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2.716</v>
      </c>
      <c r="B12" s="39"/>
      <c r="C12" s="39"/>
      <c r="D12" s="39"/>
      <c r="E12" s="39"/>
      <c r="F12" s="39"/>
      <c r="G12" s="40" t="s">
        <v>77</v>
      </c>
      <c r="H12" s="40"/>
      <c r="I12" s="40"/>
      <c r="J12" s="190">
        <f>SUM(J6:J11)</f>
        <v>250000</v>
      </c>
      <c r="K12" s="41">
        <f>SUM(K6:K11)</f>
        <v>494</v>
      </c>
      <c r="L12" s="41">
        <f>SUM(L6:L11)</f>
        <v>300</v>
      </c>
      <c r="M12" s="41">
        <f>SUM(M6:M11)</f>
        <v>598</v>
      </c>
      <c r="N12" s="41">
        <f>SUM(N6:N11)</f>
        <v>153</v>
      </c>
      <c r="O12" s="41">
        <f>SUM(O6:O11)</f>
        <v>2</v>
      </c>
      <c r="P12" s="41">
        <f>SUM(P6:P11)</f>
        <v>155</v>
      </c>
      <c r="Q12" s="42">
        <f>IFERROR(P12/M12,"-")</f>
        <v>0.25919732441472</v>
      </c>
      <c r="R12" s="78">
        <f>SUM(R6:R11)</f>
        <v>28</v>
      </c>
      <c r="S12" s="78">
        <f>SUM(S6:S11)</f>
        <v>35</v>
      </c>
      <c r="T12" s="42">
        <f>IFERROR(R12/P12,"-")</f>
        <v>0.18064516129032</v>
      </c>
      <c r="U12" s="184">
        <f>IFERROR(J12/P12,"-")</f>
        <v>1612.9032258065</v>
      </c>
      <c r="V12" s="44">
        <f>SUM(V6:V11)</f>
        <v>8</v>
      </c>
      <c r="W12" s="42">
        <f>IFERROR(V12/P12,"-")</f>
        <v>0.051612903225806</v>
      </c>
      <c r="X12" s="190">
        <f>SUM(X6:X11)</f>
        <v>679000</v>
      </c>
      <c r="Y12" s="190">
        <f>IFERROR(X12/P12,"-")</f>
        <v>4380.6451612903</v>
      </c>
      <c r="Z12" s="190">
        <f>IFERROR(X12/V12,"-")</f>
        <v>84875</v>
      </c>
      <c r="AA12" s="190">
        <f>X12-J12</f>
        <v>429000</v>
      </c>
      <c r="AB12" s="47">
        <f>X12/J12</f>
        <v>2.716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