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<sst xmlns="http://schemas.openxmlformats.org/spreadsheetml/2006/main" uniqueCount="71">
  <si>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</si>
  <si>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</si>
  <si>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</si>
  <si>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</si>
  <si>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</si>
  <si>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</si>
  <si>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</si>
  <si>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</si>
  <si>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</si>
  <si>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</si>
  <si>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</si>
  <si>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</si>
  <si>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</si>
  <si>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</si>
  <si>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</si>
  <si>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</si>
  <si>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</si>
  <si>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</si>
  <si>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</si>
  <si>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</si>
  <si>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</si>
  <si>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</si>
  <si>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</si>
  <si>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</si>
  <si>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</si>
  <si>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</si>
  <si>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</si>
  <si>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</si>
  <si>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</si>
  <si>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</si>
  <si>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</si>
  <si>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</si>
  <si>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</si>
  <si>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</si>
  <si>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</si>
  <si>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</si>
  <si>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</si>
  <si>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</si>
  <si>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</si>
  <si>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</si>
  <si>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</si>
  <si>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</si>
  <si>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</si>
  <si>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</si>
  <si>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</si>
  <si>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</si>
  <si>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</si>
  <si>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</si>
  <si>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</si>
  <si>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</si>
  <si>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</si>
  <si>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</si>
  <si>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</si>
  <si>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</si>
  <si>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</si>
  <si>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</si>
  <si>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</si>
  <si>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</si>
  <si>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</si>
  <si>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</si>
  <si>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pk267</t>
  </si>
  <si>
    <t>三和出版</t>
  </si>
  <si>
    <t>DVD漫画たかし</t>
  </si>
  <si>
    <t>A4変形判、CVSフル</t>
  </si>
  <si>
    <t>lp02</t>
  </si>
  <si>
    <t>MEN'S DVD SEXY</t>
  </si>
  <si>
    <t>DVD貼付け面4C1/3P</t>
  </si>
  <si>
    <t>6月21日(火)</t>
  </si>
  <si>
    <t>pk268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</si>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</sst>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157</v>
      </c>
      <c r="F6" s="81">
        <v>97</v>
      </c>
      <c r="G6" s="81">
        <v>159</v>
      </c>
      <c r="H6" s="91">
        <v>37</v>
      </c>
      <c r="I6" s="92">
        <v>0</v>
      </c>
      <c r="J6" s="145">
        <f>H6+I6</f>
        <v>37</v>
      </c>
      <c r="K6" s="82">
        <f>IFERROR(J6/G6,"-")</f>
        <v>0.23270440251572</v>
      </c>
      <c r="L6" s="81">
        <v>11</v>
      </c>
      <c r="M6" s="81">
        <v>10</v>
      </c>
      <c r="N6" s="82">
        <f>IFERROR(L6/J6,"-")</f>
        <v>0.2972972972973</v>
      </c>
      <c r="O6" s="83">
        <f>IFERROR(D6/J6,"-")</f>
        <v>3378.3783783784</v>
      </c>
      <c r="P6" s="84">
        <v>3</v>
      </c>
      <c r="Q6" s="82">
        <f>IFERROR(P6/J6,"-")</f>
        <v>0.081081081081081</v>
      </c>
      <c r="R6" s="200">
        <v>390000</v>
      </c>
      <c r="S6" s="201">
        <f>IFERROR(R6/J6,"-")</f>
        <v>10540.540540541</v>
      </c>
      <c r="T6" s="201">
        <f>IFERROR(R6/P6,"-")</f>
        <v>130000</v>
      </c>
      <c r="U6" s="195">
        <f>IFERROR(R6-D6,"-")</f>
        <v>265000</v>
      </c>
      <c r="V6" s="85">
        <f>R6/D6</f>
        <v>3.12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157</v>
      </c>
      <c r="F9" s="41">
        <f>SUM(F6:F7)</f>
        <v>97</v>
      </c>
      <c r="G9" s="41">
        <f>SUM(G6:G7)</f>
        <v>159</v>
      </c>
      <c r="H9" s="41">
        <f>SUM(H6:H7)</f>
        <v>37</v>
      </c>
      <c r="I9" s="41">
        <f>SUM(I6:I7)</f>
        <v>0</v>
      </c>
      <c r="J9" s="41">
        <f>SUM(J6:J7)</f>
        <v>37</v>
      </c>
      <c r="K9" s="42">
        <f>IFERROR(J9/G9,"-")</f>
        <v>0.23270440251572</v>
      </c>
      <c r="L9" s="78">
        <f>SUM(L6:L7)</f>
        <v>11</v>
      </c>
      <c r="M9" s="78">
        <f>SUM(M6:M7)</f>
        <v>10</v>
      </c>
      <c r="N9" s="42">
        <f>IFERROR(L9/J9,"-")</f>
        <v>0.2972972972973</v>
      </c>
      <c r="O9" s="43">
        <f>IFERROR(D9/J9,"-")</f>
        <v>3378.3783783784</v>
      </c>
      <c r="P9" s="44">
        <f>SUM(P6:P7)</f>
        <v>3</v>
      </c>
      <c r="Q9" s="42">
        <f>IFERROR(P9/J9,"-")</f>
        <v>0.081081081081081</v>
      </c>
      <c r="R9" s="45">
        <f>SUM(R6:R7)</f>
        <v>390000</v>
      </c>
      <c r="S9" s="45">
        <f>IFERROR(R9/J9,"-")</f>
        <v>10540.540540541</v>
      </c>
      <c r="T9" s="45">
        <f>IFERROR(R9/P9,"-")</f>
        <v>130000</v>
      </c>
      <c r="U9" s="46">
        <f>SUM(U6:U7)</f>
        <v>265000</v>
      </c>
      <c r="V9" s="47">
        <f>IFERROR(R9/D9,"-")</f>
        <v>3.12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3.12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8</v>
      </c>
      <c r="L6" s="81">
        <v>0</v>
      </c>
      <c r="M6" s="81">
        <v>58</v>
      </c>
      <c r="N6" s="91">
        <v>3</v>
      </c>
      <c r="O6" s="92">
        <v>0</v>
      </c>
      <c r="P6" s="93">
        <f>N6+O6</f>
        <v>3</v>
      </c>
      <c r="Q6" s="82">
        <f>IFERROR(P6/M6,"-")</f>
        <v>0.051724137931034</v>
      </c>
      <c r="R6" s="81">
        <v>0</v>
      </c>
      <c r="S6" s="81">
        <v>2</v>
      </c>
      <c r="T6" s="82">
        <f>IFERROR(S6/(O6+P6),"-")</f>
        <v>0.66666666666667</v>
      </c>
      <c r="U6" s="182">
        <f>IFERROR(J6/SUM(P6:P7),"-")</f>
        <v>3378.3783783784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265000</v>
      </c>
      <c r="AB6" s="85">
        <f>SUM(X6:X7)/SUM(J6:J7)</f>
        <v>3.12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149</v>
      </c>
      <c r="L7" s="81">
        <v>97</v>
      </c>
      <c r="M7" s="81">
        <v>101</v>
      </c>
      <c r="N7" s="91">
        <v>34</v>
      </c>
      <c r="O7" s="92">
        <v>0</v>
      </c>
      <c r="P7" s="93">
        <f>N7+O7</f>
        <v>34</v>
      </c>
      <c r="Q7" s="82">
        <f>IFERROR(P7/M7,"-")</f>
        <v>0.33663366336634</v>
      </c>
      <c r="R7" s="81">
        <v>11</v>
      </c>
      <c r="S7" s="81">
        <v>8</v>
      </c>
      <c r="T7" s="82">
        <f>IFERROR(S7/(O7+P7),"-")</f>
        <v>0.23529411764706</v>
      </c>
      <c r="U7" s="182"/>
      <c r="V7" s="84">
        <v>3</v>
      </c>
      <c r="W7" s="82">
        <f>IF(P7=0,"-",V7/P7)</f>
        <v>0.088235294117647</v>
      </c>
      <c r="X7" s="186">
        <v>390000</v>
      </c>
      <c r="Y7" s="187">
        <f>IFERROR(X7/P7,"-")</f>
        <v>11470.588235294</v>
      </c>
      <c r="Z7" s="187">
        <f>IFERROR(X7/V7,"-")</f>
        <v>130000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0.11764705882353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750</v>
      </c>
      <c r="AS7" s="105">
        <v>1</v>
      </c>
      <c r="AT7" s="105"/>
      <c r="AU7" s="105"/>
      <c r="AV7" s="106">
        <v>8</v>
      </c>
      <c r="AW7" s="107">
        <f>IF(P7=0,"",IF(AV7=0,"",(AV7/P7)))</f>
        <v>0.23529411764706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0.14705882352941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0.23529411764706</v>
      </c>
      <c r="BP7" s="121">
        <v>1</v>
      </c>
      <c r="BQ7" s="122">
        <f>IFERROR(BP7/BN7,"-")</f>
        <v>0.125</v>
      </c>
      <c r="BR7" s="123">
        <v>200000</v>
      </c>
      <c r="BS7" s="124">
        <f>IFERROR(BR7/BN7,"-")</f>
        <v>25000</v>
      </c>
      <c r="BT7" s="125"/>
      <c r="BU7" s="125"/>
      <c r="BV7" s="125">
        <v>1</v>
      </c>
      <c r="BW7" s="126">
        <v>7</v>
      </c>
      <c r="BX7" s="127">
        <f>IF(P7=0,"",IF(BW7=0,"",(BW7/P7)))</f>
        <v>0.20588235294118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0.058823529411765</v>
      </c>
      <c r="CH7" s="135">
        <v>1</v>
      </c>
      <c r="CI7" s="136">
        <f>IFERROR(CH7/CF7,"-")</f>
        <v>0.5</v>
      </c>
      <c r="CJ7" s="137">
        <v>187000</v>
      </c>
      <c r="CK7" s="138">
        <f>IFERROR(CJ7/CF7,"-")</f>
        <v>93500</v>
      </c>
      <c r="CL7" s="139"/>
      <c r="CM7" s="139"/>
      <c r="CN7" s="139">
        <v>1</v>
      </c>
      <c r="CO7" s="140">
        <v>3</v>
      </c>
      <c r="CP7" s="141">
        <v>390000</v>
      </c>
      <c r="CQ7" s="141">
        <v>200000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3.12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157</v>
      </c>
      <c r="L10" s="41">
        <f>SUM(L6:L9)</f>
        <v>97</v>
      </c>
      <c r="M10" s="41">
        <f>SUM(M6:M9)</f>
        <v>159</v>
      </c>
      <c r="N10" s="41">
        <f>SUM(N6:N9)</f>
        <v>37</v>
      </c>
      <c r="O10" s="41">
        <f>SUM(O6:O9)</f>
        <v>0</v>
      </c>
      <c r="P10" s="41">
        <f>SUM(P6:P9)</f>
        <v>37</v>
      </c>
      <c r="Q10" s="42">
        <f>IFERROR(P10/M10,"-")</f>
        <v>0.23270440251572</v>
      </c>
      <c r="R10" s="78">
        <f>SUM(R6:R9)</f>
        <v>11</v>
      </c>
      <c r="S10" s="78">
        <f>SUM(S6:S9)</f>
        <v>10</v>
      </c>
      <c r="T10" s="42">
        <f>IFERROR(R10/P10,"-")</f>
        <v>0.2972972972973</v>
      </c>
      <c r="U10" s="184">
        <f>IFERROR(J10/P10,"-")</f>
        <v>3378.3783783784</v>
      </c>
      <c r="V10" s="44">
        <f>SUM(V6:V9)</f>
        <v>3</v>
      </c>
      <c r="W10" s="42">
        <f>IFERROR(V10/P10,"-")</f>
        <v>0.081081081081081</v>
      </c>
      <c r="X10" s="190">
        <f>SUM(X6:X9)</f>
        <v>390000</v>
      </c>
      <c r="Y10" s="190">
        <f>IFERROR(X10/P10,"-")</f>
        <v>10540.540540541</v>
      </c>
      <c r="Z10" s="190">
        <f>IFERROR(X10/V10,"-")</f>
        <v>130000</v>
      </c>
      <c r="AA10" s="190">
        <f>X10-J10</f>
        <v>265000</v>
      </c>
      <c r="AB10" s="47">
        <f>X10/J10</f>
        <v>3.12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