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<sst xmlns="http://schemas.openxmlformats.org/spreadsheetml/2006/main" uniqueCount="88">
  <si>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</si>
  <si>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</si>
  <si>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</si>
  <si>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</si>
  <si>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</si>
  <si>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</si>
  <si>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</si>
  <si>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</si>
  <si>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</si>
  <si>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</si>
  <si>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</si>
  <si>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</si>
  <si>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</si>
  <si>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</si>
  <si>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</si>
  <si>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</si>
  <si>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</si>
  <si>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</si>
  <si>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</si>
  <si>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</si>
  <si>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</si>
  <si>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</si>
  <si>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</si>
  <si>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</si>
  <si>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</si>
  <si>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</si>
  <si>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</si>
  <si>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</si>
  <si>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</si>
  <si>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</si>
  <si>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</si>
  <si>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</si>
  <si>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</si>
  <si>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</si>
  <si>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</si>
  <si>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</si>
  <si>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</si>
  <si>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</si>
  <si>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</si>
  <si>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</si>
  <si>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</si>
  <si>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</si>
  <si>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</si>
  <si>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</si>
  <si>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</si>
  <si>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</si>
  <si>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</si>
  <si>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</si>
  <si>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</si>
  <si>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</si>
  <si>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</si>
  <si>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</si>
  <si>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</si>
  <si>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</si>
  <si>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</si>
  <si>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</si>
  <si>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</si>
  <si>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</si>
  <si>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</si>
  <si>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</si>
  <si>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</si>
  <si>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ak344</t>
  </si>
  <si>
    <t>大洋図書</t>
  </si>
  <si>
    <t>2P_対談風_どきどき</t>
  </si>
  <si>
    <t>lp02</t>
  </si>
  <si>
    <t>実話ナックルズGOLD ドキュメント</t>
  </si>
  <si>
    <t>4C2P</t>
  </si>
  <si>
    <t>4月05日(火)</t>
  </si>
  <si>
    <t>ak345</t>
  </si>
  <si>
    <t>空電</t>
  </si>
  <si>
    <t>ak346</t>
  </si>
  <si>
    <t>徳間書店</t>
  </si>
  <si>
    <t>DVD漫画たかし_セリフアレンジ</t>
  </si>
  <si>
    <t>アサヒ芸能.4W火</t>
  </si>
  <si>
    <t>DVD袋裏4C</t>
  </si>
  <si>
    <t>4月26日(火)</t>
  </si>
  <si>
    <t>ak347</t>
  </si>
  <si>
    <t>雑誌 TOTAL</t>
  </si>
  <si>
    <t>●DVD 広告</t>
  </si>
  <si>
    <t>pk263</t>
  </si>
  <si>
    <t>楽楽出版</t>
  </si>
  <si>
    <t>DVD漫画たかし</t>
  </si>
  <si>
    <t>毎月売</t>
  </si>
  <si>
    <t>EXCITING MAX!SPECIAL</t>
  </si>
  <si>
    <t>DVD袋裏1C+コンテンツ枠</t>
  </si>
  <si>
    <t>4月11日(月)</t>
  </si>
  <si>
    <t>pk264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</si>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</sst>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160000</v>
      </c>
      <c r="E6" s="81">
        <v>317</v>
      </c>
      <c r="F6" s="81">
        <v>94</v>
      </c>
      <c r="G6" s="81">
        <v>213</v>
      </c>
      <c r="H6" s="91">
        <v>36</v>
      </c>
      <c r="I6" s="92">
        <v>1</v>
      </c>
      <c r="J6" s="145">
        <f>H6+I6</f>
        <v>37</v>
      </c>
      <c r="K6" s="82">
        <f>IFERROR(J6/G6,"-")</f>
        <v>0.17370892018779</v>
      </c>
      <c r="L6" s="81">
        <v>15</v>
      </c>
      <c r="M6" s="81">
        <v>6</v>
      </c>
      <c r="N6" s="82">
        <f>IFERROR(L6/J6,"-")</f>
        <v>0.40540540540541</v>
      </c>
      <c r="O6" s="83">
        <f>IFERROR(D6/J6,"-")</f>
        <v>4324.3243243243</v>
      </c>
      <c r="P6" s="84">
        <v>6</v>
      </c>
      <c r="Q6" s="82">
        <f>IFERROR(P6/J6,"-")</f>
        <v>0.16216216216216</v>
      </c>
      <c r="R6" s="200">
        <v>499000</v>
      </c>
      <c r="S6" s="201">
        <f>IFERROR(R6/J6,"-")</f>
        <v>13486.486486486</v>
      </c>
      <c r="T6" s="201">
        <f>IFERROR(R6/P6,"-")</f>
        <v>83166.666666667</v>
      </c>
      <c r="U6" s="195">
        <f>IFERROR(R6-D6,"-")</f>
        <v>339000</v>
      </c>
      <c r="V6" s="85">
        <f>R6/D6</f>
        <v>3.11875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144</v>
      </c>
      <c r="F7" s="81">
        <v>86</v>
      </c>
      <c r="G7" s="81">
        <v>344</v>
      </c>
      <c r="H7" s="91">
        <v>46</v>
      </c>
      <c r="I7" s="92">
        <v>1</v>
      </c>
      <c r="J7" s="145">
        <f>H7+I7</f>
        <v>47</v>
      </c>
      <c r="K7" s="82">
        <f>IFERROR(J7/G7,"-")</f>
        <v>0.13662790697674</v>
      </c>
      <c r="L7" s="81">
        <v>12</v>
      </c>
      <c r="M7" s="81">
        <v>10</v>
      </c>
      <c r="N7" s="82">
        <f>IFERROR(L7/J7,"-")</f>
        <v>0.25531914893617</v>
      </c>
      <c r="O7" s="83">
        <f>IFERROR(D7/J7,"-")</f>
        <v>2659.5744680851</v>
      </c>
      <c r="P7" s="84">
        <v>7</v>
      </c>
      <c r="Q7" s="82">
        <f>IFERROR(P7/J7,"-")</f>
        <v>0.14893617021277</v>
      </c>
      <c r="R7" s="200">
        <v>1853538</v>
      </c>
      <c r="S7" s="201">
        <f>IFERROR(R7/J7,"-")</f>
        <v>39436.978723404</v>
      </c>
      <c r="T7" s="201">
        <f>IFERROR(R7/P7,"-")</f>
        <v>264791.14285714</v>
      </c>
      <c r="U7" s="195">
        <f>IFERROR(R7-D7,"-")</f>
        <v>1728538</v>
      </c>
      <c r="V7" s="85">
        <f>R7/D7</f>
        <v>14.828304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285000</v>
      </c>
      <c r="E10" s="41">
        <f>SUM(E6:E8)</f>
        <v>461</v>
      </c>
      <c r="F10" s="41">
        <f>SUM(F6:F8)</f>
        <v>180</v>
      </c>
      <c r="G10" s="41">
        <f>SUM(G6:G8)</f>
        <v>557</v>
      </c>
      <c r="H10" s="41">
        <f>SUM(H6:H8)</f>
        <v>82</v>
      </c>
      <c r="I10" s="41">
        <f>SUM(I6:I8)</f>
        <v>2</v>
      </c>
      <c r="J10" s="41">
        <f>SUM(J6:J8)</f>
        <v>84</v>
      </c>
      <c r="K10" s="42">
        <f>IFERROR(J10/G10,"-")</f>
        <v>0.1508078994614</v>
      </c>
      <c r="L10" s="78">
        <f>SUM(L6:L8)</f>
        <v>27</v>
      </c>
      <c r="M10" s="78">
        <f>SUM(M6:M8)</f>
        <v>16</v>
      </c>
      <c r="N10" s="42">
        <f>IFERROR(L10/J10,"-")</f>
        <v>0.32142857142857</v>
      </c>
      <c r="O10" s="43">
        <f>IFERROR(D10/J10,"-")</f>
        <v>3392.8571428571</v>
      </c>
      <c r="P10" s="44">
        <f>SUM(P6:P8)</f>
        <v>13</v>
      </c>
      <c r="Q10" s="42">
        <f>IFERROR(P10/J10,"-")</f>
        <v>0.1547619047619</v>
      </c>
      <c r="R10" s="45">
        <f>SUM(R6:R8)</f>
        <v>2352538</v>
      </c>
      <c r="S10" s="45">
        <f>IFERROR(R10/J10,"-")</f>
        <v>28006.404761905</v>
      </c>
      <c r="T10" s="45">
        <f>IFERROR(R10/P10,"-")</f>
        <v>180964.46153846</v>
      </c>
      <c r="U10" s="46">
        <f>SUM(U6:U8)</f>
        <v>2067538</v>
      </c>
      <c r="V10" s="47">
        <f>IFERROR(R10/D10,"-")</f>
        <v>8.2545192982456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5.5882352941176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85000</v>
      </c>
      <c r="K6" s="81">
        <v>5</v>
      </c>
      <c r="L6" s="81">
        <v>0</v>
      </c>
      <c r="M6" s="81">
        <v>25</v>
      </c>
      <c r="N6" s="91">
        <v>2</v>
      </c>
      <c r="O6" s="92">
        <v>0</v>
      </c>
      <c r="P6" s="93">
        <f>N6+O6</f>
        <v>2</v>
      </c>
      <c r="Q6" s="82">
        <f>IFERROR(P6/M6,"-")</f>
        <v>0.08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7083.3333333333</v>
      </c>
      <c r="V6" s="84">
        <v>1</v>
      </c>
      <c r="W6" s="82">
        <f>IF(P6=0,"-",V6/P6)</f>
        <v>0.5</v>
      </c>
      <c r="X6" s="186">
        <v>375000</v>
      </c>
      <c r="Y6" s="187">
        <f>IFERROR(X6/P6,"-")</f>
        <v>187500</v>
      </c>
      <c r="Z6" s="187">
        <f>IFERROR(X6/V6,"-")</f>
        <v>375000</v>
      </c>
      <c r="AA6" s="188">
        <f>SUM(X6:X7)-SUM(J6:J7)</f>
        <v>390000</v>
      </c>
      <c r="AB6" s="85">
        <f>SUM(X6:X7)/SUM(J6:J7)</f>
        <v>5.5882352941176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1</v>
      </c>
      <c r="BP6" s="121">
        <v>1</v>
      </c>
      <c r="BQ6" s="122">
        <f>IFERROR(BP6/BN6,"-")</f>
        <v>0.5</v>
      </c>
      <c r="BR6" s="123">
        <v>375000</v>
      </c>
      <c r="BS6" s="124">
        <f>IFERROR(BR6/BN6,"-")</f>
        <v>187500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375000</v>
      </c>
      <c r="CQ6" s="141">
        <v>375000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108</v>
      </c>
      <c r="L7" s="81">
        <v>31</v>
      </c>
      <c r="M7" s="81">
        <v>59</v>
      </c>
      <c r="N7" s="91">
        <v>10</v>
      </c>
      <c r="O7" s="92">
        <v>0</v>
      </c>
      <c r="P7" s="93">
        <f>N7+O7</f>
        <v>10</v>
      </c>
      <c r="Q7" s="82">
        <f>IFERROR(P7/M7,"-")</f>
        <v>0.16949152542373</v>
      </c>
      <c r="R7" s="81">
        <v>4</v>
      </c>
      <c r="S7" s="81">
        <v>2</v>
      </c>
      <c r="T7" s="82">
        <f>IFERROR(S7/(O7+P7),"-")</f>
        <v>0.2</v>
      </c>
      <c r="U7" s="182"/>
      <c r="V7" s="84">
        <v>2</v>
      </c>
      <c r="W7" s="82">
        <f>IF(P7=0,"-",V7/P7)</f>
        <v>0.2</v>
      </c>
      <c r="X7" s="186">
        <v>100000</v>
      </c>
      <c r="Y7" s="187">
        <f>IFERROR(X7/P7,"-")</f>
        <v>10000</v>
      </c>
      <c r="Z7" s="187">
        <f>IFERROR(X7/V7,"-")</f>
        <v>50000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6</v>
      </c>
      <c r="BO7" s="120">
        <f>IF(P7=0,"",IF(BN7=0,"",(BN7/P7)))</f>
        <v>0.6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</v>
      </c>
      <c r="BY7" s="128">
        <v>1</v>
      </c>
      <c r="BZ7" s="129">
        <f>IFERROR(BY7/BW7,"-")</f>
        <v>0.5</v>
      </c>
      <c r="CA7" s="130">
        <v>10000</v>
      </c>
      <c r="CB7" s="131">
        <f>IFERROR(CA7/BW7,"-")</f>
        <v>5000</v>
      </c>
      <c r="CC7" s="132"/>
      <c r="CD7" s="132">
        <v>1</v>
      </c>
      <c r="CE7" s="132"/>
      <c r="CF7" s="133">
        <v>2</v>
      </c>
      <c r="CG7" s="134">
        <f>IF(P7=0,"",IF(CF7=0,"",(CF7/P7)))</f>
        <v>0.2</v>
      </c>
      <c r="CH7" s="135">
        <v>1</v>
      </c>
      <c r="CI7" s="136">
        <f>IFERROR(CH7/CF7,"-")</f>
        <v>0.5</v>
      </c>
      <c r="CJ7" s="137">
        <v>90000</v>
      </c>
      <c r="CK7" s="138">
        <f>IFERROR(CJ7/CF7,"-")</f>
        <v>45000</v>
      </c>
      <c r="CL7" s="139"/>
      <c r="CM7" s="139"/>
      <c r="CN7" s="139">
        <v>1</v>
      </c>
      <c r="CO7" s="140">
        <v>2</v>
      </c>
      <c r="CP7" s="141">
        <v>100000</v>
      </c>
      <c r="CQ7" s="141">
        <v>90000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0.32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19</v>
      </c>
      <c r="L8" s="81">
        <v>0</v>
      </c>
      <c r="M8" s="81">
        <v>92</v>
      </c>
      <c r="N8" s="91">
        <v>8</v>
      </c>
      <c r="O8" s="92">
        <v>1</v>
      </c>
      <c r="P8" s="93">
        <f>N8+O8</f>
        <v>9</v>
      </c>
      <c r="Q8" s="82">
        <f>IFERROR(P8/M8,"-")</f>
        <v>0.097826086956522</v>
      </c>
      <c r="R8" s="81">
        <v>2</v>
      </c>
      <c r="S8" s="81">
        <v>4</v>
      </c>
      <c r="T8" s="82">
        <f>IFERROR(S8/(O8+P8),"-")</f>
        <v>0.4</v>
      </c>
      <c r="U8" s="182">
        <f>IFERROR(J8/SUM(P8:P9),"-")</f>
        <v>3000</v>
      </c>
      <c r="V8" s="84">
        <v>1</v>
      </c>
      <c r="W8" s="82">
        <f>IF(P8=0,"-",V8/P8)</f>
        <v>0.11111111111111</v>
      </c>
      <c r="X8" s="186">
        <v>3000</v>
      </c>
      <c r="Y8" s="187">
        <f>IFERROR(X8/P8,"-")</f>
        <v>333.33333333333</v>
      </c>
      <c r="Z8" s="187">
        <f>IFERROR(X8/V8,"-")</f>
        <v>3000</v>
      </c>
      <c r="AA8" s="188">
        <f>SUM(X8:X9)-SUM(J8:J9)</f>
        <v>-51000</v>
      </c>
      <c r="AB8" s="85">
        <f>SUM(X8:X9)/SUM(J8:J9)</f>
        <v>0.32</v>
      </c>
      <c r="AC8" s="79"/>
      <c r="AD8" s="94">
        <v>1</v>
      </c>
      <c r="AE8" s="95">
        <f>IF(P8=0,"",IF(AD8=0,"",(AD8/P8)))</f>
        <v>0.11111111111111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2</v>
      </c>
      <c r="AN8" s="101">
        <f>IF(P8=0,"",IF(AM8=0,"",(AM8/P8)))</f>
        <v>0.22222222222222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1500</v>
      </c>
      <c r="AS8" s="105">
        <v>1</v>
      </c>
      <c r="AT8" s="105"/>
      <c r="AU8" s="105"/>
      <c r="AV8" s="106">
        <v>2</v>
      </c>
      <c r="AW8" s="107">
        <f>IF(P8=0,"",IF(AV8=0,"",(AV8/P8)))</f>
        <v>0.22222222222222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0.22222222222222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0.22222222222222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185</v>
      </c>
      <c r="L9" s="81">
        <v>63</v>
      </c>
      <c r="M9" s="81">
        <v>37</v>
      </c>
      <c r="N9" s="91">
        <v>16</v>
      </c>
      <c r="O9" s="92">
        <v>0</v>
      </c>
      <c r="P9" s="93">
        <f>N9+O9</f>
        <v>16</v>
      </c>
      <c r="Q9" s="82">
        <f>IFERROR(P9/M9,"-")</f>
        <v>0.43243243243243</v>
      </c>
      <c r="R9" s="81">
        <v>8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0.125</v>
      </c>
      <c r="X9" s="186">
        <v>21000</v>
      </c>
      <c r="Y9" s="187">
        <f>IFERROR(X9/P9,"-")</f>
        <v>1312.5</v>
      </c>
      <c r="Z9" s="187">
        <f>IFERROR(X9/V9,"-")</f>
        <v>10500</v>
      </c>
      <c r="AA9" s="188"/>
      <c r="AB9" s="85"/>
      <c r="AC9" s="79"/>
      <c r="AD9" s="94">
        <v>1</v>
      </c>
      <c r="AE9" s="95">
        <f>IF(P9=0,"",IF(AD9=0,"",(AD9/P9)))</f>
        <v>0.0625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0.125</v>
      </c>
      <c r="BG9" s="112">
        <v>1</v>
      </c>
      <c r="BH9" s="114">
        <f>IFERROR(BG9/BE9,"-")</f>
        <v>0.5</v>
      </c>
      <c r="BI9" s="115">
        <v>13000</v>
      </c>
      <c r="BJ9" s="116">
        <f>IFERROR(BI9/BE9,"-")</f>
        <v>6500</v>
      </c>
      <c r="BK9" s="117"/>
      <c r="BL9" s="117"/>
      <c r="BM9" s="117">
        <v>1</v>
      </c>
      <c r="BN9" s="119">
        <v>8</v>
      </c>
      <c r="BO9" s="120">
        <f>IF(P9=0,"",IF(BN9=0,"",(BN9/P9)))</f>
        <v>0.5</v>
      </c>
      <c r="BP9" s="121">
        <v>1</v>
      </c>
      <c r="BQ9" s="122">
        <f>IFERROR(BP9/BN9,"-")</f>
        <v>0.125</v>
      </c>
      <c r="BR9" s="123">
        <v>8000</v>
      </c>
      <c r="BS9" s="124">
        <f>IFERROR(BR9/BN9,"-")</f>
        <v>1000</v>
      </c>
      <c r="BT9" s="125"/>
      <c r="BU9" s="125">
        <v>1</v>
      </c>
      <c r="BV9" s="125"/>
      <c r="BW9" s="126">
        <v>3</v>
      </c>
      <c r="BX9" s="127">
        <f>IF(P9=0,"",IF(BW9=0,"",(BW9/P9)))</f>
        <v>0.1875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0.125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21000</v>
      </c>
      <c r="CQ9" s="141">
        <v>13000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3.11875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160000</v>
      </c>
      <c r="K12" s="41">
        <f>SUM(K6:K11)</f>
        <v>317</v>
      </c>
      <c r="L12" s="41">
        <f>SUM(L6:L11)</f>
        <v>94</v>
      </c>
      <c r="M12" s="41">
        <f>SUM(M6:M11)</f>
        <v>213</v>
      </c>
      <c r="N12" s="41">
        <f>SUM(N6:N11)</f>
        <v>36</v>
      </c>
      <c r="O12" s="41">
        <f>SUM(O6:O11)</f>
        <v>1</v>
      </c>
      <c r="P12" s="41">
        <f>SUM(P6:P11)</f>
        <v>37</v>
      </c>
      <c r="Q12" s="42">
        <f>IFERROR(P12/M12,"-")</f>
        <v>0.17370892018779</v>
      </c>
      <c r="R12" s="78">
        <f>SUM(R6:R11)</f>
        <v>15</v>
      </c>
      <c r="S12" s="78">
        <f>SUM(S6:S11)</f>
        <v>6</v>
      </c>
      <c r="T12" s="42">
        <f>IFERROR(R12/P12,"-")</f>
        <v>0.40540540540541</v>
      </c>
      <c r="U12" s="184">
        <f>IFERROR(J12/P12,"-")</f>
        <v>4324.3243243243</v>
      </c>
      <c r="V12" s="44">
        <f>SUM(V6:V11)</f>
        <v>6</v>
      </c>
      <c r="W12" s="42">
        <f>IFERROR(V12/P12,"-")</f>
        <v>0.16216216216216</v>
      </c>
      <c r="X12" s="190">
        <f>SUM(X6:X11)</f>
        <v>499000</v>
      </c>
      <c r="Y12" s="190">
        <f>IFERROR(X12/P12,"-")</f>
        <v>13486.486486486</v>
      </c>
      <c r="Z12" s="190">
        <f>IFERROR(X12/V12,"-")</f>
        <v>83166.666666667</v>
      </c>
      <c r="AA12" s="190">
        <f>X12-J12</f>
        <v>339000</v>
      </c>
      <c r="AB12" s="47">
        <f>X12/J12</f>
        <v>3.11875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14.828304</v>
      </c>
      <c r="B6" s="203" t="s">
        <v>79</v>
      </c>
      <c r="C6" s="203" t="s">
        <v>80</v>
      </c>
      <c r="D6" s="203" t="s">
        <v>81</v>
      </c>
      <c r="E6" s="203" t="s">
        <v>82</v>
      </c>
      <c r="F6" s="203" t="s">
        <v>64</v>
      </c>
      <c r="G6" s="203" t="s">
        <v>83</v>
      </c>
      <c r="H6" s="90" t="s">
        <v>84</v>
      </c>
      <c r="I6" s="90" t="s">
        <v>85</v>
      </c>
      <c r="J6" s="188">
        <v>125000</v>
      </c>
      <c r="K6" s="81">
        <v>18</v>
      </c>
      <c r="L6" s="81">
        <v>0</v>
      </c>
      <c r="M6" s="81">
        <v>93</v>
      </c>
      <c r="N6" s="91">
        <v>10</v>
      </c>
      <c r="O6" s="92">
        <v>1</v>
      </c>
      <c r="P6" s="93">
        <f>N6+O6</f>
        <v>11</v>
      </c>
      <c r="Q6" s="82">
        <f>IFERROR(P6/M6,"-")</f>
        <v>0.11827956989247</v>
      </c>
      <c r="R6" s="81">
        <v>2</v>
      </c>
      <c r="S6" s="81">
        <v>2</v>
      </c>
      <c r="T6" s="82">
        <f>IFERROR(S6/(O6+P6),"-")</f>
        <v>0.16666666666667</v>
      </c>
      <c r="U6" s="182">
        <f>IFERROR(J6/SUM(P6:P7),"-")</f>
        <v>2659.5744680851</v>
      </c>
      <c r="V6" s="84">
        <v>2</v>
      </c>
      <c r="W6" s="82">
        <f>IF(P6=0,"-",V6/P6)</f>
        <v>0.18181818181818</v>
      </c>
      <c r="X6" s="186">
        <v>45000</v>
      </c>
      <c r="Y6" s="187">
        <f>IFERROR(X6/P6,"-")</f>
        <v>4090.9090909091</v>
      </c>
      <c r="Z6" s="187">
        <f>IFERROR(X6/V6,"-")</f>
        <v>22500</v>
      </c>
      <c r="AA6" s="188">
        <f>SUM(X6:X7)-SUM(J6:J7)</f>
        <v>1728538</v>
      </c>
      <c r="AB6" s="85">
        <f>SUM(X6:X7)/SUM(J6:J7)</f>
        <v>14.828304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0.36363636363636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0.36363636363636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>
        <v>1</v>
      </c>
      <c r="BQ6" s="122">
        <f>IFERROR(BP6/BN6,"-")</f>
        <v>0.5</v>
      </c>
      <c r="BR6" s="123">
        <v>3000</v>
      </c>
      <c r="BS6" s="124">
        <f>IFERROR(BR6/BN6,"-")</f>
        <v>1500</v>
      </c>
      <c r="BT6" s="125">
        <v>1</v>
      </c>
      <c r="BU6" s="125"/>
      <c r="BV6" s="125"/>
      <c r="BW6" s="126">
        <v>1</v>
      </c>
      <c r="BX6" s="127">
        <f>IF(P6=0,"",IF(BW6=0,"",(BW6/P6)))</f>
        <v>0.090909090909091</v>
      </c>
      <c r="BY6" s="128">
        <v>1</v>
      </c>
      <c r="BZ6" s="129">
        <f>IFERROR(BY6/BW6,"-")</f>
        <v>1</v>
      </c>
      <c r="CA6" s="130">
        <v>42000</v>
      </c>
      <c r="CB6" s="131">
        <f>IFERROR(CA6/BW6,"-")</f>
        <v>42000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45000</v>
      </c>
      <c r="CQ6" s="141">
        <v>42000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126</v>
      </c>
      <c r="L7" s="81">
        <v>86</v>
      </c>
      <c r="M7" s="81">
        <v>251</v>
      </c>
      <c r="N7" s="91">
        <v>36</v>
      </c>
      <c r="O7" s="92">
        <v>0</v>
      </c>
      <c r="P7" s="93">
        <f>N7+O7</f>
        <v>36</v>
      </c>
      <c r="Q7" s="82">
        <f>IFERROR(P7/M7,"-")</f>
        <v>0.14342629482072</v>
      </c>
      <c r="R7" s="81">
        <v>10</v>
      </c>
      <c r="S7" s="81">
        <v>8</v>
      </c>
      <c r="T7" s="82">
        <f>IFERROR(S7/(O7+P7),"-")</f>
        <v>0.22222222222222</v>
      </c>
      <c r="U7" s="182"/>
      <c r="V7" s="84">
        <v>5</v>
      </c>
      <c r="W7" s="82">
        <f>IF(P7=0,"-",V7/P7)</f>
        <v>0.13888888888889</v>
      </c>
      <c r="X7" s="186">
        <v>1808538</v>
      </c>
      <c r="Y7" s="187">
        <f>IFERROR(X7/P7,"-")</f>
        <v>50237.166666667</v>
      </c>
      <c r="Z7" s="187">
        <f>IFERROR(X7/V7,"-")</f>
        <v>361707.6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7</v>
      </c>
      <c r="AN7" s="101">
        <f>IF(P7=0,"",IF(AM7=0,"",(AM7/P7)))</f>
        <v>0.19444444444444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0.083333333333333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0.083333333333333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18</v>
      </c>
      <c r="BO7" s="120">
        <f>IF(P7=0,"",IF(BN7=0,"",(BN7/P7)))</f>
        <v>0.5</v>
      </c>
      <c r="BP7" s="121">
        <v>4</v>
      </c>
      <c r="BQ7" s="122">
        <f>IFERROR(BP7/BN7,"-")</f>
        <v>0.22222222222222</v>
      </c>
      <c r="BR7" s="123">
        <v>1785538</v>
      </c>
      <c r="BS7" s="124">
        <f>IFERROR(BR7/BN7,"-")</f>
        <v>99196.555555556</v>
      </c>
      <c r="BT7" s="125"/>
      <c r="BU7" s="125">
        <v>1</v>
      </c>
      <c r="BV7" s="125">
        <v>3</v>
      </c>
      <c r="BW7" s="126">
        <v>5</v>
      </c>
      <c r="BX7" s="127">
        <f>IF(P7=0,"",IF(BW7=0,"",(BW7/P7)))</f>
        <v>0.13888888888889</v>
      </c>
      <c r="BY7" s="128">
        <v>1</v>
      </c>
      <c r="BZ7" s="129">
        <f>IFERROR(BY7/BW7,"-")</f>
        <v>0.2</v>
      </c>
      <c r="CA7" s="130">
        <v>33000</v>
      </c>
      <c r="CB7" s="131">
        <f>IFERROR(CA7/BW7,"-")</f>
        <v>6600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1808538</v>
      </c>
      <c r="CQ7" s="141">
        <v>1233538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14.828304</v>
      </c>
      <c r="B10" s="39"/>
      <c r="C10" s="39"/>
      <c r="D10" s="39"/>
      <c r="E10" s="39"/>
      <c r="F10" s="39"/>
      <c r="G10" s="40" t="s">
        <v>87</v>
      </c>
      <c r="H10" s="40"/>
      <c r="I10" s="40"/>
      <c r="J10" s="190">
        <f>SUM(J6:J9)</f>
        <v>125000</v>
      </c>
      <c r="K10" s="41">
        <f>SUM(K6:K9)</f>
        <v>144</v>
      </c>
      <c r="L10" s="41">
        <f>SUM(L6:L9)</f>
        <v>86</v>
      </c>
      <c r="M10" s="41">
        <f>SUM(M6:M9)</f>
        <v>344</v>
      </c>
      <c r="N10" s="41">
        <f>SUM(N6:N9)</f>
        <v>46</v>
      </c>
      <c r="O10" s="41">
        <f>SUM(O6:O9)</f>
        <v>1</v>
      </c>
      <c r="P10" s="41">
        <f>SUM(P6:P9)</f>
        <v>47</v>
      </c>
      <c r="Q10" s="42">
        <f>IFERROR(P10/M10,"-")</f>
        <v>0.13662790697674</v>
      </c>
      <c r="R10" s="78">
        <f>SUM(R6:R9)</f>
        <v>12</v>
      </c>
      <c r="S10" s="78">
        <f>SUM(S6:S9)</f>
        <v>10</v>
      </c>
      <c r="T10" s="42">
        <f>IFERROR(R10/P10,"-")</f>
        <v>0.25531914893617</v>
      </c>
      <c r="U10" s="184">
        <f>IFERROR(J10/P10,"-")</f>
        <v>2659.5744680851</v>
      </c>
      <c r="V10" s="44">
        <f>SUM(V6:V9)</f>
        <v>7</v>
      </c>
      <c r="W10" s="42">
        <f>IFERROR(V10/P10,"-")</f>
        <v>0.14893617021277</v>
      </c>
      <c r="X10" s="190">
        <f>SUM(X6:X9)</f>
        <v>1853538</v>
      </c>
      <c r="Y10" s="190">
        <f>IFERROR(X10/P10,"-")</f>
        <v>39436.978723404</v>
      </c>
      <c r="Z10" s="190">
        <f>IFERROR(X10/V10,"-")</f>
        <v>264791.14285714</v>
      </c>
      <c r="AA10" s="190">
        <f>X10-J10</f>
        <v>1728538</v>
      </c>
      <c r="AB10" s="47">
        <f>X10/J10</f>
        <v>14.828304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