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<sst xmlns="http://schemas.openxmlformats.org/spreadsheetml/2006/main" uniqueCount="85">
  <si>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</si>
  <si>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</si>
  <si>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</si>
  <si>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</si>
  <si>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</si>
  <si>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</si>
  <si>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</si>
  <si>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</si>
  <si>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</si>
  <si>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</si>
  <si>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</si>
  <si>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</si>
  <si>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</si>
  <si>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</si>
  <si>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</si>
  <si>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</si>
  <si>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</si>
  <si>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</si>
  <si>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</si>
  <si>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</si>
  <si>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</si>
  <si>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</si>
  <si>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</si>
  <si>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</si>
  <si>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</si>
  <si>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03月</t>
  </si>
  <si>
    <t>どきどき</t>
  </si>
  <si>
    <t>最終更新日</t>
  </si>
  <si>
    <t>06月30日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</si>
  <si>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</si>
  <si>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</si>
  <si>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</si>
  <si>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</si>
  <si>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</si>
  <si>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</si>
  <si>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</si>
  <si>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</si>
  <si>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</si>
  <si>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</si>
  <si>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</si>
  <si>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</si>
  <si>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</si>
  <si>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</si>
  <si>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</si>
  <si>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</si>
  <si>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</si>
  <si>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</si>
  <si>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</si>
  <si>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</si>
  <si>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</si>
  <si>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</si>
  <si>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</si>
  <si>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</si>
  <si>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</si>
  <si>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</si>
  <si>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</si>
  <si>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</si>
  <si>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</si>
  <si>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</si>
  <si>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</si>
  <si>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</si>
  <si>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ak340</t>
  </si>
  <si>
    <t>大洋図書</t>
  </si>
  <si>
    <t>2Pスポーツ新聞_v01_どきどき(塩見彩さん)</t>
  </si>
  <si>
    <t>lp02</t>
  </si>
  <si>
    <t>ナックルズ極ベスト</t>
  </si>
  <si>
    <t>1C2P</t>
  </si>
  <si>
    <t>3月14日(月)</t>
  </si>
  <si>
    <t>ak341</t>
  </si>
  <si>
    <t>空電</t>
  </si>
  <si>
    <t>ak342</t>
  </si>
  <si>
    <t>別冊ラヴァーズ</t>
  </si>
  <si>
    <t>3月22日(火)</t>
  </si>
  <si>
    <t>ak343</t>
  </si>
  <si>
    <t>雑誌 TOTAL</t>
  </si>
  <si>
    <t>●DVD 広告</t>
  </si>
  <si>
    <t>pk261</t>
  </si>
  <si>
    <t>三和出版</t>
  </si>
  <si>
    <t>DVD漫画たかし</t>
  </si>
  <si>
    <t>A4変形、CVSフル、860円、10万部</t>
  </si>
  <si>
    <t>MEN'S DVD</t>
  </si>
  <si>
    <t>DVD貼付け面4C1/3P</t>
  </si>
  <si>
    <t>3月29日(火)</t>
  </si>
  <si>
    <t>pk262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</si>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</sst>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</v>
      </c>
      <c r="D6" s="195">
        <v>85000</v>
      </c>
      <c r="E6" s="81">
        <v>189</v>
      </c>
      <c r="F6" s="81">
        <v>68</v>
      </c>
      <c r="G6" s="81">
        <v>219</v>
      </c>
      <c r="H6" s="91">
        <v>34</v>
      </c>
      <c r="I6" s="92">
        <v>0</v>
      </c>
      <c r="J6" s="145">
        <f>H6+I6</f>
        <v>34</v>
      </c>
      <c r="K6" s="82">
        <f>IFERROR(J6/G6,"-")</f>
        <v>0.15525114155251</v>
      </c>
      <c r="L6" s="81">
        <v>14</v>
      </c>
      <c r="M6" s="81">
        <v>5</v>
      </c>
      <c r="N6" s="82">
        <f>IFERROR(L6/J6,"-")</f>
        <v>0.41176470588235</v>
      </c>
      <c r="O6" s="83">
        <f>IFERROR(D6/J6,"-")</f>
        <v>2500</v>
      </c>
      <c r="P6" s="84">
        <v>9</v>
      </c>
      <c r="Q6" s="82">
        <f>IFERROR(P6/J6,"-")</f>
        <v>0.26470588235294</v>
      </c>
      <c r="R6" s="200">
        <v>675000</v>
      </c>
      <c r="S6" s="201">
        <f>IFERROR(R6/J6,"-")</f>
        <v>19852.941176471</v>
      </c>
      <c r="T6" s="201">
        <f>IFERROR(R6/P6,"-")</f>
        <v>75000</v>
      </c>
      <c r="U6" s="195">
        <f>IFERROR(R6-D6,"-")</f>
        <v>590000</v>
      </c>
      <c r="V6" s="85">
        <f>R6/D6</f>
        <v>7.9411764705882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125000</v>
      </c>
      <c r="E7" s="81">
        <v>231</v>
      </c>
      <c r="F7" s="81">
        <v>152</v>
      </c>
      <c r="G7" s="81">
        <v>323</v>
      </c>
      <c r="H7" s="91">
        <v>75</v>
      </c>
      <c r="I7" s="92">
        <v>3</v>
      </c>
      <c r="J7" s="145">
        <f>H7+I7</f>
        <v>78</v>
      </c>
      <c r="K7" s="82">
        <f>IFERROR(J7/G7,"-")</f>
        <v>0.24148606811146</v>
      </c>
      <c r="L7" s="81">
        <v>9</v>
      </c>
      <c r="M7" s="81">
        <v>19</v>
      </c>
      <c r="N7" s="82">
        <f>IFERROR(L7/J7,"-")</f>
        <v>0.11538461538462</v>
      </c>
      <c r="O7" s="83">
        <f>IFERROR(D7/J7,"-")</f>
        <v>1602.5641025641</v>
      </c>
      <c r="P7" s="84">
        <v>3</v>
      </c>
      <c r="Q7" s="82">
        <f>IFERROR(P7/J7,"-")</f>
        <v>0.038461538461538</v>
      </c>
      <c r="R7" s="200">
        <v>325000</v>
      </c>
      <c r="S7" s="201">
        <f>IFERROR(R7/J7,"-")</f>
        <v>4166.6666666667</v>
      </c>
      <c r="T7" s="201">
        <f>IFERROR(R7/P7,"-")</f>
        <v>108333.33333333</v>
      </c>
      <c r="U7" s="195">
        <f>IFERROR(R7-D7,"-")</f>
        <v>200000</v>
      </c>
      <c r="V7" s="85">
        <f>R7/D7</f>
        <v>2.6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210000</v>
      </c>
      <c r="E10" s="41">
        <f>SUM(E6:E8)</f>
        <v>420</v>
      </c>
      <c r="F10" s="41">
        <f>SUM(F6:F8)</f>
        <v>220</v>
      </c>
      <c r="G10" s="41">
        <f>SUM(G6:G8)</f>
        <v>542</v>
      </c>
      <c r="H10" s="41">
        <f>SUM(H6:H8)</f>
        <v>109</v>
      </c>
      <c r="I10" s="41">
        <f>SUM(I6:I8)</f>
        <v>3</v>
      </c>
      <c r="J10" s="41">
        <f>SUM(J6:J8)</f>
        <v>112</v>
      </c>
      <c r="K10" s="42">
        <f>IFERROR(J10/G10,"-")</f>
        <v>0.20664206642066</v>
      </c>
      <c r="L10" s="78">
        <f>SUM(L6:L8)</f>
        <v>23</v>
      </c>
      <c r="M10" s="78">
        <f>SUM(M6:M8)</f>
        <v>24</v>
      </c>
      <c r="N10" s="42">
        <f>IFERROR(L10/J10,"-")</f>
        <v>0.20535714285714</v>
      </c>
      <c r="O10" s="43">
        <f>IFERROR(D10/J10,"-")</f>
        <v>1875</v>
      </c>
      <c r="P10" s="44">
        <f>SUM(P6:P8)</f>
        <v>12</v>
      </c>
      <c r="Q10" s="42">
        <f>IFERROR(P10/J10,"-")</f>
        <v>0.10714285714286</v>
      </c>
      <c r="R10" s="45">
        <f>SUM(R6:R8)</f>
        <v>1000000</v>
      </c>
      <c r="S10" s="45">
        <f>IFERROR(R10/J10,"-")</f>
        <v>8928.5714285714</v>
      </c>
      <c r="T10" s="45">
        <f>IFERROR(R10/P10,"-")</f>
        <v>83333.333333333</v>
      </c>
      <c r="U10" s="46">
        <f>SUM(U6:U8)</f>
        <v>790000</v>
      </c>
      <c r="V10" s="47">
        <f>IFERROR(R10/D10,"-")</f>
        <v>4.7619047619048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4.4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45000</v>
      </c>
      <c r="K6" s="81">
        <v>9</v>
      </c>
      <c r="L6" s="81">
        <v>0</v>
      </c>
      <c r="M6" s="81">
        <v>28</v>
      </c>
      <c r="N6" s="91">
        <v>1</v>
      </c>
      <c r="O6" s="92">
        <v>0</v>
      </c>
      <c r="P6" s="93">
        <f>N6+O6</f>
        <v>1</v>
      </c>
      <c r="Q6" s="82">
        <f>IFERROR(P6/M6,"-")</f>
        <v>0.035714285714286</v>
      </c>
      <c r="R6" s="81">
        <v>0</v>
      </c>
      <c r="S6" s="81">
        <v>1</v>
      </c>
      <c r="T6" s="82">
        <f>IFERROR(S6/(O6+P6),"-")</f>
        <v>1</v>
      </c>
      <c r="U6" s="182">
        <f>IFERROR(J6/SUM(P6:P7),"-")</f>
        <v>5625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153000</v>
      </c>
      <c r="AB6" s="85">
        <f>SUM(X6:X7)/SUM(J6:J7)</f>
        <v>4.4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1</v>
      </c>
      <c r="BO6" s="120">
        <f>IF(P6=0,"",IF(BN6=0,"",(BN6/P6)))</f>
        <v>1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62</v>
      </c>
      <c r="L7" s="81">
        <v>29</v>
      </c>
      <c r="M7" s="81">
        <v>35</v>
      </c>
      <c r="N7" s="91">
        <v>7</v>
      </c>
      <c r="O7" s="92">
        <v>0</v>
      </c>
      <c r="P7" s="93">
        <f>N7+O7</f>
        <v>7</v>
      </c>
      <c r="Q7" s="82">
        <f>IFERROR(P7/M7,"-")</f>
        <v>0.2</v>
      </c>
      <c r="R7" s="81">
        <v>2</v>
      </c>
      <c r="S7" s="81">
        <v>1</v>
      </c>
      <c r="T7" s="82">
        <f>IFERROR(S7/(O7+P7),"-")</f>
        <v>0.14285714285714</v>
      </c>
      <c r="U7" s="182"/>
      <c r="V7" s="84">
        <v>2</v>
      </c>
      <c r="W7" s="82">
        <f>IF(P7=0,"-",V7/P7)</f>
        <v>0.28571428571429</v>
      </c>
      <c r="X7" s="186">
        <v>198000</v>
      </c>
      <c r="Y7" s="187">
        <f>IFERROR(X7/P7,"-")</f>
        <v>28285.714285714</v>
      </c>
      <c r="Z7" s="187">
        <f>IFERROR(X7/V7,"-")</f>
        <v>99000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2</v>
      </c>
      <c r="AN7" s="101">
        <f>IF(P7=0,"",IF(AM7=0,"",(AM7/P7)))</f>
        <v>0.28571428571429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2</v>
      </c>
      <c r="BF7" s="113">
        <f>IF(P7=0,"",IF(BE7=0,"",(BE7/P7)))</f>
        <v>0.28571428571429</v>
      </c>
      <c r="BG7" s="112">
        <v>1</v>
      </c>
      <c r="BH7" s="114">
        <f>IFERROR(BG7/BE7,"-")</f>
        <v>0.5</v>
      </c>
      <c r="BI7" s="115">
        <v>13000</v>
      </c>
      <c r="BJ7" s="116">
        <f>IFERROR(BI7/BE7,"-")</f>
        <v>6500</v>
      </c>
      <c r="BK7" s="117"/>
      <c r="BL7" s="117"/>
      <c r="BM7" s="117">
        <v>1</v>
      </c>
      <c r="BN7" s="119">
        <v>1</v>
      </c>
      <c r="BO7" s="120">
        <f>IF(P7=0,"",IF(BN7=0,"",(BN7/P7)))</f>
        <v>0.14285714285714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2</v>
      </c>
      <c r="BX7" s="127">
        <f>IF(P7=0,"",IF(BW7=0,"",(BW7/P7)))</f>
        <v>0.28571428571429</v>
      </c>
      <c r="BY7" s="128">
        <v>1</v>
      </c>
      <c r="BZ7" s="129">
        <f>IFERROR(BY7/BW7,"-")</f>
        <v>0.5</v>
      </c>
      <c r="CA7" s="130">
        <v>185000</v>
      </c>
      <c r="CB7" s="131">
        <f>IFERROR(CA7/BW7,"-")</f>
        <v>92500</v>
      </c>
      <c r="CC7" s="132"/>
      <c r="CD7" s="132"/>
      <c r="CE7" s="132">
        <v>1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2</v>
      </c>
      <c r="CP7" s="141">
        <v>198000</v>
      </c>
      <c r="CQ7" s="141">
        <v>185000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11.925</v>
      </c>
      <c r="B8" s="203" t="s">
        <v>70</v>
      </c>
      <c r="C8" s="203" t="s">
        <v>62</v>
      </c>
      <c r="D8" s="203" t="s">
        <v>63</v>
      </c>
      <c r="E8" s="203"/>
      <c r="F8" s="203" t="s">
        <v>64</v>
      </c>
      <c r="G8" s="203" t="s">
        <v>71</v>
      </c>
      <c r="H8" s="90" t="s">
        <v>66</v>
      </c>
      <c r="I8" s="90" t="s">
        <v>72</v>
      </c>
      <c r="J8" s="188">
        <v>40000</v>
      </c>
      <c r="K8" s="81">
        <v>49</v>
      </c>
      <c r="L8" s="81">
        <v>0</v>
      </c>
      <c r="M8" s="81">
        <v>116</v>
      </c>
      <c r="N8" s="91">
        <v>11</v>
      </c>
      <c r="O8" s="92">
        <v>0</v>
      </c>
      <c r="P8" s="93">
        <f>N8+O8</f>
        <v>11</v>
      </c>
      <c r="Q8" s="82">
        <f>IFERROR(P8/M8,"-")</f>
        <v>0.094827586206897</v>
      </c>
      <c r="R8" s="81">
        <v>5</v>
      </c>
      <c r="S8" s="81">
        <v>3</v>
      </c>
      <c r="T8" s="82">
        <f>IFERROR(S8/(O8+P8),"-")</f>
        <v>0.27272727272727</v>
      </c>
      <c r="U8" s="182">
        <f>IFERROR(J8/SUM(P8:P9),"-")</f>
        <v>1538.4615384615</v>
      </c>
      <c r="V8" s="84">
        <v>3</v>
      </c>
      <c r="W8" s="82">
        <f>IF(P8=0,"-",V8/P8)</f>
        <v>0.27272727272727</v>
      </c>
      <c r="X8" s="186">
        <v>411000</v>
      </c>
      <c r="Y8" s="187">
        <f>IFERROR(X8/P8,"-")</f>
        <v>37363.636363636</v>
      </c>
      <c r="Z8" s="187">
        <f>IFERROR(X8/V8,"-")</f>
        <v>137000</v>
      </c>
      <c r="AA8" s="188">
        <f>SUM(X8:X9)-SUM(J8:J9)</f>
        <v>437000</v>
      </c>
      <c r="AB8" s="85">
        <f>SUM(X8:X9)/SUM(J8:J9)</f>
        <v>11.925</v>
      </c>
      <c r="AC8" s="79"/>
      <c r="AD8" s="94">
        <v>2</v>
      </c>
      <c r="AE8" s="95">
        <f>IF(P8=0,"",IF(AD8=0,"",(AD8/P8)))</f>
        <v>0.18181818181818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1</v>
      </c>
      <c r="AN8" s="101">
        <f>IF(P8=0,"",IF(AM8=0,"",(AM8/P8)))</f>
        <v>0.090909090909091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1</v>
      </c>
      <c r="AW8" s="107">
        <f>IF(P8=0,"",IF(AV8=0,"",(AV8/P8)))</f>
        <v>0.090909090909091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2</v>
      </c>
      <c r="BF8" s="113">
        <f>IF(P8=0,"",IF(BE8=0,"",(BE8/P8)))</f>
        <v>0.18181818181818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4</v>
      </c>
      <c r="BO8" s="120">
        <f>IF(P8=0,"",IF(BN8=0,"",(BN8/P8)))</f>
        <v>0.36363636363636</v>
      </c>
      <c r="BP8" s="121">
        <v>3</v>
      </c>
      <c r="BQ8" s="122">
        <f>IFERROR(BP8/BN8,"-")</f>
        <v>0.75</v>
      </c>
      <c r="BR8" s="123">
        <v>411000</v>
      </c>
      <c r="BS8" s="124">
        <f>IFERROR(BR8/BN8,"-")</f>
        <v>102750</v>
      </c>
      <c r="BT8" s="125"/>
      <c r="BU8" s="125">
        <v>2</v>
      </c>
      <c r="BV8" s="125">
        <v>1</v>
      </c>
      <c r="BW8" s="126">
        <v>1</v>
      </c>
      <c r="BX8" s="127">
        <f>IF(P8=0,"",IF(BW8=0,"",(BW8/P8)))</f>
        <v>0.090909090909091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3</v>
      </c>
      <c r="CP8" s="141">
        <v>411000</v>
      </c>
      <c r="CQ8" s="141">
        <v>395000</v>
      </c>
      <c r="CR8" s="141"/>
      <c r="CS8" s="142" t="str">
        <f>IF(AND(CQ8=0,CR8=0),"",IF(AND(CQ8&lt;=100000,CR8&lt;=100000),"",IF(CQ8/CP8&gt;0.7,"男高",IF(CR8/CP8&gt;0.7,"女高",""))))</f>
        <v>男高</v>
      </c>
    </row>
    <row r="9" spans="1:98">
      <c r="A9" s="80"/>
      <c r="B9" s="203" t="s">
        <v>73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69</v>
      </c>
      <c r="L9" s="81">
        <v>39</v>
      </c>
      <c r="M9" s="81">
        <v>40</v>
      </c>
      <c r="N9" s="91">
        <v>15</v>
      </c>
      <c r="O9" s="92">
        <v>0</v>
      </c>
      <c r="P9" s="93">
        <f>N9+O9</f>
        <v>15</v>
      </c>
      <c r="Q9" s="82">
        <f>IFERROR(P9/M9,"-")</f>
        <v>0.375</v>
      </c>
      <c r="R9" s="81">
        <v>7</v>
      </c>
      <c r="S9" s="81">
        <v>0</v>
      </c>
      <c r="T9" s="82">
        <f>IFERROR(S9/(O9+P9),"-")</f>
        <v>0</v>
      </c>
      <c r="U9" s="182"/>
      <c r="V9" s="84">
        <v>4</v>
      </c>
      <c r="W9" s="82">
        <f>IF(P9=0,"-",V9/P9)</f>
        <v>0.26666666666667</v>
      </c>
      <c r="X9" s="186">
        <v>66000</v>
      </c>
      <c r="Y9" s="187">
        <f>IFERROR(X9/P9,"-")</f>
        <v>4400</v>
      </c>
      <c r="Z9" s="187">
        <f>IFERROR(X9/V9,"-")</f>
        <v>16500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2</v>
      </c>
      <c r="AN9" s="101">
        <f>IF(P9=0,"",IF(AM9=0,"",(AM9/P9)))</f>
        <v>0.13333333333333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3</v>
      </c>
      <c r="BF9" s="113">
        <f>IF(P9=0,"",IF(BE9=0,"",(BE9/P9)))</f>
        <v>0.2</v>
      </c>
      <c r="BG9" s="112">
        <v>1</v>
      </c>
      <c r="BH9" s="114">
        <f>IFERROR(BG9/BE9,"-")</f>
        <v>0.33333333333333</v>
      </c>
      <c r="BI9" s="115">
        <v>20000</v>
      </c>
      <c r="BJ9" s="116">
        <f>IFERROR(BI9/BE9,"-")</f>
        <v>6666.6666666667</v>
      </c>
      <c r="BK9" s="117"/>
      <c r="BL9" s="117">
        <v>1</v>
      </c>
      <c r="BM9" s="117"/>
      <c r="BN9" s="119">
        <v>6</v>
      </c>
      <c r="BO9" s="120">
        <f>IF(P9=0,"",IF(BN9=0,"",(BN9/P9)))</f>
        <v>0.4</v>
      </c>
      <c r="BP9" s="121">
        <v>2</v>
      </c>
      <c r="BQ9" s="122">
        <f>IFERROR(BP9/BN9,"-")</f>
        <v>0.33333333333333</v>
      </c>
      <c r="BR9" s="123">
        <v>18000</v>
      </c>
      <c r="BS9" s="124">
        <f>IFERROR(BR9/BN9,"-")</f>
        <v>3000</v>
      </c>
      <c r="BT9" s="125">
        <v>1</v>
      </c>
      <c r="BU9" s="125"/>
      <c r="BV9" s="125">
        <v>1</v>
      </c>
      <c r="BW9" s="126">
        <v>2</v>
      </c>
      <c r="BX9" s="127">
        <f>IF(P9=0,"",IF(BW9=0,"",(BW9/P9)))</f>
        <v>0.13333333333333</v>
      </c>
      <c r="BY9" s="128">
        <v>1</v>
      </c>
      <c r="BZ9" s="129">
        <f>IFERROR(BY9/BW9,"-")</f>
        <v>0.5</v>
      </c>
      <c r="CA9" s="130">
        <v>28000</v>
      </c>
      <c r="CB9" s="131">
        <f>IFERROR(CA9/BW9,"-")</f>
        <v>14000</v>
      </c>
      <c r="CC9" s="132"/>
      <c r="CD9" s="132"/>
      <c r="CE9" s="132">
        <v>1</v>
      </c>
      <c r="CF9" s="133">
        <v>2</v>
      </c>
      <c r="CG9" s="134">
        <f>IF(P9=0,"",IF(CF9=0,"",(CF9/P9)))</f>
        <v>0.13333333333333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4</v>
      </c>
      <c r="CP9" s="141">
        <v>66000</v>
      </c>
      <c r="CQ9" s="141">
        <v>28000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7.9411764705882</v>
      </c>
      <c r="B12" s="39"/>
      <c r="C12" s="39"/>
      <c r="D12" s="39"/>
      <c r="E12" s="39"/>
      <c r="F12" s="39"/>
      <c r="G12" s="40" t="s">
        <v>74</v>
      </c>
      <c r="H12" s="40"/>
      <c r="I12" s="40"/>
      <c r="J12" s="190">
        <f>SUM(J6:J11)</f>
        <v>85000</v>
      </c>
      <c r="K12" s="41">
        <f>SUM(K6:K11)</f>
        <v>189</v>
      </c>
      <c r="L12" s="41">
        <f>SUM(L6:L11)</f>
        <v>68</v>
      </c>
      <c r="M12" s="41">
        <f>SUM(M6:M11)</f>
        <v>219</v>
      </c>
      <c r="N12" s="41">
        <f>SUM(N6:N11)</f>
        <v>34</v>
      </c>
      <c r="O12" s="41">
        <f>SUM(O6:O11)</f>
        <v>0</v>
      </c>
      <c r="P12" s="41">
        <f>SUM(P6:P11)</f>
        <v>34</v>
      </c>
      <c r="Q12" s="42">
        <f>IFERROR(P12/M12,"-")</f>
        <v>0.15525114155251</v>
      </c>
      <c r="R12" s="78">
        <f>SUM(R6:R11)</f>
        <v>14</v>
      </c>
      <c r="S12" s="78">
        <f>SUM(S6:S11)</f>
        <v>5</v>
      </c>
      <c r="T12" s="42">
        <f>IFERROR(R12/P12,"-")</f>
        <v>0.41176470588235</v>
      </c>
      <c r="U12" s="184">
        <f>IFERROR(J12/P12,"-")</f>
        <v>2500</v>
      </c>
      <c r="V12" s="44">
        <f>SUM(V6:V11)</f>
        <v>9</v>
      </c>
      <c r="W12" s="42">
        <f>IFERROR(V12/P12,"-")</f>
        <v>0.26470588235294</v>
      </c>
      <c r="X12" s="190">
        <f>SUM(X6:X11)</f>
        <v>675000</v>
      </c>
      <c r="Y12" s="190">
        <f>IFERROR(X12/P12,"-")</f>
        <v>19852.941176471</v>
      </c>
      <c r="Z12" s="190">
        <f>IFERROR(X12/V12,"-")</f>
        <v>75000</v>
      </c>
      <c r="AA12" s="190">
        <f>X12-J12</f>
        <v>590000</v>
      </c>
      <c r="AB12" s="47">
        <f>X12/J12</f>
        <v>7.9411764705882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75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2.6</v>
      </c>
      <c r="B6" s="203" t="s">
        <v>76</v>
      </c>
      <c r="C6" s="203" t="s">
        <v>77</v>
      </c>
      <c r="D6" s="203" t="s">
        <v>78</v>
      </c>
      <c r="E6" s="203" t="s">
        <v>79</v>
      </c>
      <c r="F6" s="203" t="s">
        <v>64</v>
      </c>
      <c r="G6" s="203" t="s">
        <v>80</v>
      </c>
      <c r="H6" s="90" t="s">
        <v>81</v>
      </c>
      <c r="I6" s="90" t="s">
        <v>82</v>
      </c>
      <c r="J6" s="188">
        <v>125000</v>
      </c>
      <c r="K6" s="81">
        <v>30</v>
      </c>
      <c r="L6" s="81">
        <v>0</v>
      </c>
      <c r="M6" s="81">
        <v>128</v>
      </c>
      <c r="N6" s="91">
        <v>9</v>
      </c>
      <c r="O6" s="92">
        <v>1</v>
      </c>
      <c r="P6" s="93">
        <f>N6+O6</f>
        <v>10</v>
      </c>
      <c r="Q6" s="82">
        <f>IFERROR(P6/M6,"-")</f>
        <v>0.078125</v>
      </c>
      <c r="R6" s="81">
        <v>1</v>
      </c>
      <c r="S6" s="81">
        <v>2</v>
      </c>
      <c r="T6" s="82">
        <f>IFERROR(S6/(O6+P6),"-")</f>
        <v>0.18181818181818</v>
      </c>
      <c r="U6" s="182">
        <f>IFERROR(J6/SUM(P6:P7),"-")</f>
        <v>1602.5641025641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200000</v>
      </c>
      <c r="AB6" s="85">
        <f>SUM(X6:X7)/SUM(J6:J7)</f>
        <v>2.6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5</v>
      </c>
      <c r="AN6" s="101">
        <f>IF(P6=0,"",IF(AM6=0,"",(AM6/P6)))</f>
        <v>0.5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3</v>
      </c>
      <c r="AW6" s="107">
        <f>IF(P6=0,"",IF(AV6=0,"",(AV6/P6)))</f>
        <v>0.3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2</v>
      </c>
      <c r="BO6" s="120">
        <f>IF(P6=0,"",IF(BN6=0,"",(BN6/P6)))</f>
        <v>0.2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83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201</v>
      </c>
      <c r="L7" s="81">
        <v>152</v>
      </c>
      <c r="M7" s="81">
        <v>195</v>
      </c>
      <c r="N7" s="91">
        <v>66</v>
      </c>
      <c r="O7" s="92">
        <v>2</v>
      </c>
      <c r="P7" s="93">
        <f>N7+O7</f>
        <v>68</v>
      </c>
      <c r="Q7" s="82">
        <f>IFERROR(P7/M7,"-")</f>
        <v>0.34871794871795</v>
      </c>
      <c r="R7" s="81">
        <v>8</v>
      </c>
      <c r="S7" s="81">
        <v>17</v>
      </c>
      <c r="T7" s="82">
        <f>IFERROR(S7/(O7+P7),"-")</f>
        <v>0.24285714285714</v>
      </c>
      <c r="U7" s="182"/>
      <c r="V7" s="84">
        <v>3</v>
      </c>
      <c r="W7" s="82">
        <f>IF(P7=0,"-",V7/P7)</f>
        <v>0.044117647058824</v>
      </c>
      <c r="X7" s="186">
        <v>325000</v>
      </c>
      <c r="Y7" s="187">
        <f>IFERROR(X7/P7,"-")</f>
        <v>4779.4117647059</v>
      </c>
      <c r="Z7" s="187">
        <f>IFERROR(X7/V7,"-")</f>
        <v>108333.33333333</v>
      </c>
      <c r="AA7" s="188"/>
      <c r="AB7" s="85"/>
      <c r="AC7" s="79"/>
      <c r="AD7" s="94">
        <v>1</v>
      </c>
      <c r="AE7" s="95">
        <f>IF(P7=0,"",IF(AD7=0,"",(AD7/P7)))</f>
        <v>0.014705882352941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16</v>
      </c>
      <c r="AN7" s="101">
        <f>IF(P7=0,"",IF(AM7=0,"",(AM7/P7)))</f>
        <v>0.23529411764706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12</v>
      </c>
      <c r="AW7" s="107">
        <f>IF(P7=0,"",IF(AV7=0,"",(AV7/P7)))</f>
        <v>0.17647058823529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9</v>
      </c>
      <c r="BF7" s="113">
        <f>IF(P7=0,"",IF(BE7=0,"",(BE7/P7)))</f>
        <v>0.13235294117647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21</v>
      </c>
      <c r="BO7" s="120">
        <f>IF(P7=0,"",IF(BN7=0,"",(BN7/P7)))</f>
        <v>0.30882352941176</v>
      </c>
      <c r="BP7" s="121">
        <v>2</v>
      </c>
      <c r="BQ7" s="122">
        <f>IFERROR(BP7/BN7,"-")</f>
        <v>0.095238095238095</v>
      </c>
      <c r="BR7" s="123">
        <v>297000</v>
      </c>
      <c r="BS7" s="124">
        <f>IFERROR(BR7/BN7,"-")</f>
        <v>14142.857142857</v>
      </c>
      <c r="BT7" s="125"/>
      <c r="BU7" s="125"/>
      <c r="BV7" s="125">
        <v>2</v>
      </c>
      <c r="BW7" s="126">
        <v>5</v>
      </c>
      <c r="BX7" s="127">
        <f>IF(P7=0,"",IF(BW7=0,"",(BW7/P7)))</f>
        <v>0.073529411764706</v>
      </c>
      <c r="BY7" s="128">
        <v>1</v>
      </c>
      <c r="BZ7" s="129">
        <f>IFERROR(BY7/BW7,"-")</f>
        <v>0.2</v>
      </c>
      <c r="CA7" s="130">
        <v>38000</v>
      </c>
      <c r="CB7" s="131">
        <f>IFERROR(CA7/BW7,"-")</f>
        <v>7600</v>
      </c>
      <c r="CC7" s="132"/>
      <c r="CD7" s="132"/>
      <c r="CE7" s="132">
        <v>1</v>
      </c>
      <c r="CF7" s="133">
        <v>4</v>
      </c>
      <c r="CG7" s="134">
        <f>IF(P7=0,"",IF(CF7=0,"",(CF7/P7)))</f>
        <v>0.058823529411765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3</v>
      </c>
      <c r="CP7" s="141">
        <v>325000</v>
      </c>
      <c r="CQ7" s="141">
        <v>170000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2.6</v>
      </c>
      <c r="B10" s="39"/>
      <c r="C10" s="39"/>
      <c r="D10" s="39"/>
      <c r="E10" s="39"/>
      <c r="F10" s="39"/>
      <c r="G10" s="40" t="s">
        <v>84</v>
      </c>
      <c r="H10" s="40"/>
      <c r="I10" s="40"/>
      <c r="J10" s="190">
        <f>SUM(J6:J9)</f>
        <v>125000</v>
      </c>
      <c r="K10" s="41">
        <f>SUM(K6:K9)</f>
        <v>231</v>
      </c>
      <c r="L10" s="41">
        <f>SUM(L6:L9)</f>
        <v>152</v>
      </c>
      <c r="M10" s="41">
        <f>SUM(M6:M9)</f>
        <v>323</v>
      </c>
      <c r="N10" s="41">
        <f>SUM(N6:N9)</f>
        <v>75</v>
      </c>
      <c r="O10" s="41">
        <f>SUM(O6:O9)</f>
        <v>3</v>
      </c>
      <c r="P10" s="41">
        <f>SUM(P6:P9)</f>
        <v>78</v>
      </c>
      <c r="Q10" s="42">
        <f>IFERROR(P10/M10,"-")</f>
        <v>0.24148606811146</v>
      </c>
      <c r="R10" s="78">
        <f>SUM(R6:R9)</f>
        <v>9</v>
      </c>
      <c r="S10" s="78">
        <f>SUM(S6:S9)</f>
        <v>19</v>
      </c>
      <c r="T10" s="42">
        <f>IFERROR(R10/P10,"-")</f>
        <v>0.11538461538462</v>
      </c>
      <c r="U10" s="184">
        <f>IFERROR(J10/P10,"-")</f>
        <v>1602.5641025641</v>
      </c>
      <c r="V10" s="44">
        <f>SUM(V6:V9)</f>
        <v>3</v>
      </c>
      <c r="W10" s="42">
        <f>IFERROR(V10/P10,"-")</f>
        <v>0.038461538461538</v>
      </c>
      <c r="X10" s="190">
        <f>SUM(X6:X9)</f>
        <v>325000</v>
      </c>
      <c r="Y10" s="190">
        <f>IFERROR(X10/P10,"-")</f>
        <v>4166.6666666667</v>
      </c>
      <c r="Z10" s="190">
        <f>IFERROR(X10/V10,"-")</f>
        <v>108333.33333333</v>
      </c>
      <c r="AA10" s="190">
        <f>X10-J10</f>
        <v>200000</v>
      </c>
      <c r="AB10" s="47">
        <f>X10/J10</f>
        <v>2.6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