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<sst xmlns="http://schemas.openxmlformats.org/spreadsheetml/2006/main" uniqueCount="77">
  <si>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</si>
  <si>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</si>
  <si>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</si>
  <si>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</si>
  <si>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</si>
  <si>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</si>
  <si>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</si>
  <si>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</si>
  <si>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</si>
  <si>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</si>
  <si>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</si>
  <si>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</si>
  <si>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</si>
  <si>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</si>
  <si>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</si>
  <si>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</si>
  <si>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</si>
  <si>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</si>
  <si>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</si>
  <si>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</si>
  <si>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</si>
  <si>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</si>
  <si>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</si>
  <si>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</si>
  <si>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</si>
  <si>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</si>
  <si>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</si>
  <si>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</si>
  <si>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</si>
  <si>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</si>
  <si>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</si>
  <si>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</si>
  <si>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</si>
  <si>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</si>
  <si>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</si>
  <si>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</si>
  <si>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</si>
  <si>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</si>
  <si>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</si>
  <si>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</si>
  <si>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</si>
  <si>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</si>
  <si>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</si>
  <si>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</si>
  <si>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</si>
  <si>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</si>
  <si>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</si>
  <si>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</si>
  <si>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</si>
  <si>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</si>
  <si>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</si>
  <si>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</si>
  <si>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</si>
  <si>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</si>
  <si>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</si>
  <si>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</si>
  <si>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</si>
  <si>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</si>
  <si>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</si>
  <si>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</si>
  <si>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ak336</t>
  </si>
  <si>
    <t>いろいろ</t>
  </si>
  <si>
    <t>企画枠どきどき塩見彩さんメイン</t>
  </si>
  <si>
    <t>lp02</t>
  </si>
  <si>
    <t>実話カタログ企画</t>
  </si>
  <si>
    <t>企画枠</t>
  </si>
  <si>
    <t>1月01日(土)</t>
  </si>
  <si>
    <t>ak337</t>
  </si>
  <si>
    <t>空電</t>
  </si>
  <si>
    <t>ak338</t>
  </si>
  <si>
    <t>日本ジャーナル出版</t>
  </si>
  <si>
    <t>1P記事_求む！中高年男性版_どきどき(塩見彩さん)</t>
  </si>
  <si>
    <t>週刊実話増刊「実話ザ・タブー」</t>
  </si>
  <si>
    <t>表4　4C1P</t>
  </si>
  <si>
    <t>1月26日(水)</t>
  </si>
  <si>
    <t>ak339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</si>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</sst>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185000</v>
      </c>
      <c r="E6" s="81">
        <v>267</v>
      </c>
      <c r="F6" s="81">
        <v>112</v>
      </c>
      <c r="G6" s="81">
        <v>234</v>
      </c>
      <c r="H6" s="91">
        <v>46</v>
      </c>
      <c r="I6" s="92">
        <v>0</v>
      </c>
      <c r="J6" s="145">
        <f>H6+I6</f>
        <v>46</v>
      </c>
      <c r="K6" s="82">
        <f>IFERROR(J6/G6,"-")</f>
        <v>0.1965811965812</v>
      </c>
      <c r="L6" s="81">
        <v>14</v>
      </c>
      <c r="M6" s="81">
        <v>6</v>
      </c>
      <c r="N6" s="82">
        <f>IFERROR(L6/J6,"-")</f>
        <v>0.30434782608696</v>
      </c>
      <c r="O6" s="83">
        <f>IFERROR(D6/J6,"-")</f>
        <v>4021.7391304348</v>
      </c>
      <c r="P6" s="84">
        <v>7</v>
      </c>
      <c r="Q6" s="82">
        <f>IFERROR(P6/J6,"-")</f>
        <v>0.15217391304348</v>
      </c>
      <c r="R6" s="200">
        <v>53000</v>
      </c>
      <c r="S6" s="201">
        <f>IFERROR(R6/J6,"-")</f>
        <v>1152.1739130435</v>
      </c>
      <c r="T6" s="201">
        <f>IFERROR(R6/P6,"-")</f>
        <v>7571.4285714286</v>
      </c>
      <c r="U6" s="195">
        <f>IFERROR(R6-D6,"-")</f>
        <v>-132000</v>
      </c>
      <c r="V6" s="85">
        <f>R6/D6</f>
        <v>0.28648648648649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185000</v>
      </c>
      <c r="E9" s="41">
        <f>SUM(E6:E7)</f>
        <v>267</v>
      </c>
      <c r="F9" s="41">
        <f>SUM(F6:F7)</f>
        <v>112</v>
      </c>
      <c r="G9" s="41">
        <f>SUM(G6:G7)</f>
        <v>234</v>
      </c>
      <c r="H9" s="41">
        <f>SUM(H6:H7)</f>
        <v>46</v>
      </c>
      <c r="I9" s="41">
        <f>SUM(I6:I7)</f>
        <v>0</v>
      </c>
      <c r="J9" s="41">
        <f>SUM(J6:J7)</f>
        <v>46</v>
      </c>
      <c r="K9" s="42">
        <f>IFERROR(J9/G9,"-")</f>
        <v>0.1965811965812</v>
      </c>
      <c r="L9" s="78">
        <f>SUM(L6:L7)</f>
        <v>14</v>
      </c>
      <c r="M9" s="78">
        <f>SUM(M6:M7)</f>
        <v>6</v>
      </c>
      <c r="N9" s="42">
        <f>IFERROR(L9/J9,"-")</f>
        <v>0.30434782608696</v>
      </c>
      <c r="O9" s="43">
        <f>IFERROR(D9/J9,"-")</f>
        <v>4021.7391304348</v>
      </c>
      <c r="P9" s="44">
        <f>SUM(P6:P7)</f>
        <v>7</v>
      </c>
      <c r="Q9" s="42">
        <f>IFERROR(P9/J9,"-")</f>
        <v>0.15217391304348</v>
      </c>
      <c r="R9" s="45">
        <f>SUM(R6:R7)</f>
        <v>53000</v>
      </c>
      <c r="S9" s="45">
        <f>IFERROR(R9/J9,"-")</f>
        <v>1152.1739130435</v>
      </c>
      <c r="T9" s="45">
        <f>IFERROR(R9/P9,"-")</f>
        <v>7571.4285714286</v>
      </c>
      <c r="U9" s="46">
        <f>SUM(U6:U7)</f>
        <v>-132000</v>
      </c>
      <c r="V9" s="47">
        <f>IFERROR(R9/D9,"-")</f>
        <v>0.28648648648649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60000</v>
      </c>
      <c r="K6" s="81">
        <v>25</v>
      </c>
      <c r="L6" s="81">
        <v>0</v>
      </c>
      <c r="M6" s="81">
        <v>79</v>
      </c>
      <c r="N6" s="91">
        <v>9</v>
      </c>
      <c r="O6" s="92">
        <v>0</v>
      </c>
      <c r="P6" s="93">
        <f>N6+O6</f>
        <v>9</v>
      </c>
      <c r="Q6" s="82">
        <f>IFERROR(P6/M6,"-")</f>
        <v>0.11392405063291</v>
      </c>
      <c r="R6" s="81">
        <v>1</v>
      </c>
      <c r="S6" s="81">
        <v>3</v>
      </c>
      <c r="T6" s="82">
        <f>IFERROR(S6/(O6+P6),"-")</f>
        <v>0.33333333333333</v>
      </c>
      <c r="U6" s="182">
        <f>IFERROR(J6/SUM(P6:P7),"-")</f>
        <v>2608.6956521739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-54000</v>
      </c>
      <c r="AB6" s="85">
        <f>SUM(X6:X7)/SUM(J6:J7)</f>
        <v>0.1</v>
      </c>
      <c r="AC6" s="79"/>
      <c r="AD6" s="94">
        <v>1</v>
      </c>
      <c r="AE6" s="95">
        <f>IF(P6=0,"",IF(AD6=0,"",(AD6/P6)))</f>
        <v>0.11111111111111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0.11111111111111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118</v>
      </c>
      <c r="L7" s="81">
        <v>68</v>
      </c>
      <c r="M7" s="81">
        <v>63</v>
      </c>
      <c r="N7" s="91">
        <v>14</v>
      </c>
      <c r="O7" s="92">
        <v>0</v>
      </c>
      <c r="P7" s="93">
        <f>N7+O7</f>
        <v>14</v>
      </c>
      <c r="Q7" s="82">
        <f>IFERROR(P7/M7,"-")</f>
        <v>0.22222222222222</v>
      </c>
      <c r="R7" s="81">
        <v>5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0.14285714285714</v>
      </c>
      <c r="X7" s="186">
        <v>6000</v>
      </c>
      <c r="Y7" s="187">
        <f>IFERROR(X7/P7,"-")</f>
        <v>428.57142857143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0.071428571428571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0.42857142857143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0.14285714285714</v>
      </c>
      <c r="BP7" s="121">
        <v>1</v>
      </c>
      <c r="BQ7" s="122">
        <f>IFERROR(BP7/BN7,"-")</f>
        <v>0.5</v>
      </c>
      <c r="BR7" s="123">
        <v>3000</v>
      </c>
      <c r="BS7" s="124">
        <f>IFERROR(BR7/BN7,"-")</f>
        <v>1500</v>
      </c>
      <c r="BT7" s="125">
        <v>1</v>
      </c>
      <c r="BU7" s="125"/>
      <c r="BV7" s="125"/>
      <c r="BW7" s="126">
        <v>2</v>
      </c>
      <c r="BX7" s="127">
        <f>IF(P7=0,"",IF(BW7=0,"",(BW7/P7)))</f>
        <v>0.14285714285714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>
        <v>1</v>
      </c>
      <c r="CG7" s="134">
        <f>IF(P7=0,"",IF(CF7=0,"",(CF7/P7)))</f>
        <v>0.071428571428571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6000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0.376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125000</v>
      </c>
      <c r="K8" s="81">
        <v>18</v>
      </c>
      <c r="L8" s="81">
        <v>0</v>
      </c>
      <c r="M8" s="81">
        <v>63</v>
      </c>
      <c r="N8" s="91">
        <v>9</v>
      </c>
      <c r="O8" s="92">
        <v>0</v>
      </c>
      <c r="P8" s="93">
        <f>N8+O8</f>
        <v>9</v>
      </c>
      <c r="Q8" s="82">
        <f>IFERROR(P8/M8,"-")</f>
        <v>0.14285714285714</v>
      </c>
      <c r="R8" s="81">
        <v>1</v>
      </c>
      <c r="S8" s="81">
        <v>1</v>
      </c>
      <c r="T8" s="82">
        <f>IFERROR(S8/(O8+P8),"-")</f>
        <v>0.11111111111111</v>
      </c>
      <c r="U8" s="182">
        <f>IFERROR(J8/SUM(P8:P9),"-")</f>
        <v>5434.7826086957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-78000</v>
      </c>
      <c r="AB8" s="85">
        <f>SUM(X8:X9)/SUM(J8:J9)</f>
        <v>0.376</v>
      </c>
      <c r="AC8" s="79"/>
      <c r="AD8" s="94">
        <v>2</v>
      </c>
      <c r="AE8" s="95">
        <f>IF(P8=0,"",IF(AD8=0,"",(AD8/P8)))</f>
        <v>0.22222222222222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0.44444444444444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0.11111111111111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0.22222222222222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106</v>
      </c>
      <c r="L9" s="81">
        <v>44</v>
      </c>
      <c r="M9" s="81">
        <v>29</v>
      </c>
      <c r="N9" s="91">
        <v>14</v>
      </c>
      <c r="O9" s="92">
        <v>0</v>
      </c>
      <c r="P9" s="93">
        <f>N9+O9</f>
        <v>14</v>
      </c>
      <c r="Q9" s="82">
        <f>IFERROR(P9/M9,"-")</f>
        <v>0.48275862068966</v>
      </c>
      <c r="R9" s="81">
        <v>7</v>
      </c>
      <c r="S9" s="81">
        <v>2</v>
      </c>
      <c r="T9" s="82">
        <f>IFERROR(S9/(O9+P9),"-")</f>
        <v>0.14285714285714</v>
      </c>
      <c r="U9" s="182"/>
      <c r="V9" s="84">
        <v>5</v>
      </c>
      <c r="W9" s="82">
        <f>IF(P9=0,"-",V9/P9)</f>
        <v>0.35714285714286</v>
      </c>
      <c r="X9" s="186">
        <v>47000</v>
      </c>
      <c r="Y9" s="187">
        <f>IFERROR(X9/P9,"-")</f>
        <v>3357.1428571429</v>
      </c>
      <c r="Z9" s="187">
        <f>IFERROR(X9/V9,"-")</f>
        <v>9400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0.071428571428571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0.21428571428571</v>
      </c>
      <c r="BG9" s="112">
        <v>1</v>
      </c>
      <c r="BH9" s="114">
        <f>IFERROR(BG9/BE9,"-")</f>
        <v>0.33333333333333</v>
      </c>
      <c r="BI9" s="115">
        <v>30000</v>
      </c>
      <c r="BJ9" s="116">
        <f>IFERROR(BI9/BE9,"-")</f>
        <v>10000</v>
      </c>
      <c r="BK9" s="117"/>
      <c r="BL9" s="117"/>
      <c r="BM9" s="117">
        <v>1</v>
      </c>
      <c r="BN9" s="119">
        <v>6</v>
      </c>
      <c r="BO9" s="120">
        <f>IF(P9=0,"",IF(BN9=0,"",(BN9/P9)))</f>
        <v>0.42857142857143</v>
      </c>
      <c r="BP9" s="121">
        <v>2</v>
      </c>
      <c r="BQ9" s="122">
        <f>IFERROR(BP9/BN9,"-")</f>
        <v>0.33333333333333</v>
      </c>
      <c r="BR9" s="123">
        <v>11000</v>
      </c>
      <c r="BS9" s="124">
        <f>IFERROR(BR9/BN9,"-")</f>
        <v>1833.3333333333</v>
      </c>
      <c r="BT9" s="125">
        <v>1</v>
      </c>
      <c r="BU9" s="125">
        <v>1</v>
      </c>
      <c r="BV9" s="125"/>
      <c r="BW9" s="126">
        <v>2</v>
      </c>
      <c r="BX9" s="127">
        <f>IF(P9=0,"",IF(BW9=0,"",(BW9/P9)))</f>
        <v>0.14285714285714</v>
      </c>
      <c r="BY9" s="128">
        <v>2</v>
      </c>
      <c r="BZ9" s="129">
        <f>IFERROR(BY9/BW9,"-")</f>
        <v>1</v>
      </c>
      <c r="CA9" s="130">
        <v>6000</v>
      </c>
      <c r="CB9" s="131">
        <f>IFERROR(CA9/BW9,"-")</f>
        <v>3000</v>
      </c>
      <c r="CC9" s="132">
        <v>2</v>
      </c>
      <c r="CD9" s="132"/>
      <c r="CE9" s="132"/>
      <c r="CF9" s="133">
        <v>2</v>
      </c>
      <c r="CG9" s="134">
        <f>IF(P9=0,"",IF(CF9=0,"",(CF9/P9)))</f>
        <v>0.14285714285714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5</v>
      </c>
      <c r="CP9" s="141">
        <v>47000</v>
      </c>
      <c r="CQ9" s="141">
        <v>30000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0.28648648648649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185000</v>
      </c>
      <c r="K12" s="41">
        <f>SUM(K6:K11)</f>
        <v>267</v>
      </c>
      <c r="L12" s="41">
        <f>SUM(L6:L11)</f>
        <v>112</v>
      </c>
      <c r="M12" s="41">
        <f>SUM(M6:M11)</f>
        <v>234</v>
      </c>
      <c r="N12" s="41">
        <f>SUM(N6:N11)</f>
        <v>46</v>
      </c>
      <c r="O12" s="41">
        <f>SUM(O6:O11)</f>
        <v>0</v>
      </c>
      <c r="P12" s="41">
        <f>SUM(P6:P11)</f>
        <v>46</v>
      </c>
      <c r="Q12" s="42">
        <f>IFERROR(P12/M12,"-")</f>
        <v>0.1965811965812</v>
      </c>
      <c r="R12" s="78">
        <f>SUM(R6:R11)</f>
        <v>14</v>
      </c>
      <c r="S12" s="78">
        <f>SUM(S6:S11)</f>
        <v>6</v>
      </c>
      <c r="T12" s="42">
        <f>IFERROR(R12/P12,"-")</f>
        <v>0.30434782608696</v>
      </c>
      <c r="U12" s="184">
        <f>IFERROR(J12/P12,"-")</f>
        <v>4021.7391304348</v>
      </c>
      <c r="V12" s="44">
        <f>SUM(V6:V11)</f>
        <v>7</v>
      </c>
      <c r="W12" s="42">
        <f>IFERROR(V12/P12,"-")</f>
        <v>0.15217391304348</v>
      </c>
      <c r="X12" s="190">
        <f>SUM(X6:X11)</f>
        <v>53000</v>
      </c>
      <c r="Y12" s="190">
        <f>IFERROR(X12/P12,"-")</f>
        <v>1152.1739130435</v>
      </c>
      <c r="Z12" s="190">
        <f>IFERROR(X12/V12,"-")</f>
        <v>7571.4285714286</v>
      </c>
      <c r="AA12" s="190">
        <f>X12-J12</f>
        <v>-132000</v>
      </c>
      <c r="AB12" s="47">
        <f>X12/J12</f>
        <v>0.28648648648649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