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<sst xmlns="http://schemas.openxmlformats.org/spreadsheetml/2006/main" uniqueCount="87">
  <si>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</si>
  <si>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</si>
  <si>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</si>
  <si>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</si>
  <si>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</si>
  <si>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</si>
  <si>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</si>
  <si>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</si>
  <si>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</si>
  <si>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</si>
  <si>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</si>
  <si>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</si>
  <si>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</si>
  <si>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</si>
  <si>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</si>
  <si>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</si>
  <si>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</si>
  <si>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</si>
  <si>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</si>
  <si>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</si>
  <si>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</si>
  <si>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</si>
  <si>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</si>
  <si>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</si>
  <si>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</si>
  <si>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</si>
  <si>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</si>
  <si>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</si>
  <si>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</si>
  <si>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</si>
  <si>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</si>
  <si>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</si>
  <si>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</si>
  <si>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</si>
  <si>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</si>
  <si>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</si>
  <si>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</si>
  <si>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</si>
  <si>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</si>
  <si>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</si>
  <si>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</si>
  <si>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</si>
  <si>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</si>
  <si>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</si>
  <si>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</si>
  <si>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</si>
  <si>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</si>
  <si>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</si>
  <si>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</si>
  <si>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</si>
  <si>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</si>
  <si>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</si>
  <si>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</si>
  <si>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</si>
  <si>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</si>
  <si>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</si>
  <si>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</si>
  <si>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</si>
  <si>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</si>
  <si>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</si>
  <si>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</si>
  <si>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ak332</t>
  </si>
  <si>
    <t>大洋図書</t>
  </si>
  <si>
    <t>5Pセフレ確保(塩見彩さん）</t>
  </si>
  <si>
    <t>lp02</t>
  </si>
  <si>
    <t>昭和の不思議101</t>
  </si>
  <si>
    <t>1C5P</t>
  </si>
  <si>
    <t>12月06日(月)</t>
  </si>
  <si>
    <t>ak333</t>
  </si>
  <si>
    <t>空電</t>
  </si>
  <si>
    <t>ak334</t>
  </si>
  <si>
    <t>1P記事_求む！中高年男性版_どきどき(塩見彩さん)</t>
  </si>
  <si>
    <t>臨時増刊ラヴァーズ</t>
  </si>
  <si>
    <t>表4　4C1P</t>
  </si>
  <si>
    <t>12月22日(水)</t>
  </si>
  <si>
    <t>ak335</t>
  </si>
  <si>
    <t>雑誌 TOTAL</t>
  </si>
  <si>
    <t>●DVD 広告</t>
  </si>
  <si>
    <t>pk259</t>
  </si>
  <si>
    <t>三和出版</t>
  </si>
  <si>
    <t>DVD漫画たかし</t>
  </si>
  <si>
    <t>A4変形判、CVSフル</t>
  </si>
  <si>
    <t>MEN'S DVD SEXY</t>
  </si>
  <si>
    <t>DVD貼付け面4C1/3P</t>
  </si>
  <si>
    <t>12月18日(土)</t>
  </si>
  <si>
    <t>pk260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</si>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</sst>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180000</v>
      </c>
      <c r="E6" s="81">
        <v>224</v>
      </c>
      <c r="F6" s="81">
        <v>95</v>
      </c>
      <c r="G6" s="81">
        <v>223</v>
      </c>
      <c r="H6" s="91">
        <v>37</v>
      </c>
      <c r="I6" s="92">
        <v>1</v>
      </c>
      <c r="J6" s="145">
        <f>H6+I6</f>
        <v>38</v>
      </c>
      <c r="K6" s="82">
        <f>IFERROR(J6/G6,"-")</f>
        <v>0.17040358744395</v>
      </c>
      <c r="L6" s="81">
        <v>18</v>
      </c>
      <c r="M6" s="81">
        <v>6</v>
      </c>
      <c r="N6" s="82">
        <f>IFERROR(L6/J6,"-")</f>
        <v>0.47368421052632</v>
      </c>
      <c r="O6" s="83">
        <f>IFERROR(D6/J6,"-")</f>
        <v>4736.8421052632</v>
      </c>
      <c r="P6" s="84">
        <v>2</v>
      </c>
      <c r="Q6" s="82">
        <f>IFERROR(P6/J6,"-")</f>
        <v>0.052631578947368</v>
      </c>
      <c r="R6" s="200">
        <v>18000</v>
      </c>
      <c r="S6" s="201">
        <f>IFERROR(R6/J6,"-")</f>
        <v>473.68421052632</v>
      </c>
      <c r="T6" s="201">
        <f>IFERROR(R6/P6,"-")</f>
        <v>9000</v>
      </c>
      <c r="U6" s="195">
        <f>IFERROR(R6-D6,"-")</f>
        <v>-162000</v>
      </c>
      <c r="V6" s="85">
        <f>R6/D6</f>
        <v>0.1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202</v>
      </c>
      <c r="F7" s="81">
        <v>125</v>
      </c>
      <c r="G7" s="81">
        <v>226</v>
      </c>
      <c r="H7" s="91">
        <v>64</v>
      </c>
      <c r="I7" s="92">
        <v>0</v>
      </c>
      <c r="J7" s="145">
        <f>H7+I7</f>
        <v>64</v>
      </c>
      <c r="K7" s="82">
        <f>IFERROR(J7/G7,"-")</f>
        <v>0.28318584070796</v>
      </c>
      <c r="L7" s="81">
        <v>16</v>
      </c>
      <c r="M7" s="81">
        <v>13</v>
      </c>
      <c r="N7" s="82">
        <f>IFERROR(L7/J7,"-")</f>
        <v>0.25</v>
      </c>
      <c r="O7" s="83">
        <f>IFERROR(D7/J7,"-")</f>
        <v>1953.125</v>
      </c>
      <c r="P7" s="84">
        <v>2</v>
      </c>
      <c r="Q7" s="82">
        <f>IFERROR(P7/J7,"-")</f>
        <v>0.03125</v>
      </c>
      <c r="R7" s="200">
        <v>8000</v>
      </c>
      <c r="S7" s="201">
        <f>IFERROR(R7/J7,"-")</f>
        <v>125</v>
      </c>
      <c r="T7" s="201">
        <f>IFERROR(R7/P7,"-")</f>
        <v>4000</v>
      </c>
      <c r="U7" s="195">
        <f>IFERROR(R7-D7,"-")</f>
        <v>-117000</v>
      </c>
      <c r="V7" s="85">
        <f>R7/D7</f>
        <v>0.064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305000</v>
      </c>
      <c r="E10" s="41">
        <f>SUM(E6:E8)</f>
        <v>426</v>
      </c>
      <c r="F10" s="41">
        <f>SUM(F6:F8)</f>
        <v>220</v>
      </c>
      <c r="G10" s="41">
        <f>SUM(G6:G8)</f>
        <v>449</v>
      </c>
      <c r="H10" s="41">
        <f>SUM(H6:H8)</f>
        <v>101</v>
      </c>
      <c r="I10" s="41">
        <f>SUM(I6:I8)</f>
        <v>1</v>
      </c>
      <c r="J10" s="41">
        <f>SUM(J6:J8)</f>
        <v>102</v>
      </c>
      <c r="K10" s="42">
        <f>IFERROR(J10/G10,"-")</f>
        <v>0.2271714922049</v>
      </c>
      <c r="L10" s="78">
        <f>SUM(L6:L8)</f>
        <v>34</v>
      </c>
      <c r="M10" s="78">
        <f>SUM(M6:M8)</f>
        <v>19</v>
      </c>
      <c r="N10" s="42">
        <f>IFERROR(L10/J10,"-")</f>
        <v>0.33333333333333</v>
      </c>
      <c r="O10" s="43">
        <f>IFERROR(D10/J10,"-")</f>
        <v>2990.1960784314</v>
      </c>
      <c r="P10" s="44">
        <f>SUM(P6:P8)</f>
        <v>4</v>
      </c>
      <c r="Q10" s="42">
        <f>IFERROR(P10/J10,"-")</f>
        <v>0.03921568627451</v>
      </c>
      <c r="R10" s="45">
        <f>SUM(R6:R8)</f>
        <v>26000</v>
      </c>
      <c r="S10" s="45">
        <f>IFERROR(R10/J10,"-")</f>
        <v>254.90196078431</v>
      </c>
      <c r="T10" s="45">
        <f>IFERROR(R10/P10,"-")</f>
        <v>6500</v>
      </c>
      <c r="U10" s="46">
        <f>SUM(U6:U8)</f>
        <v>-279000</v>
      </c>
      <c r="V10" s="47">
        <f>IFERROR(R10/D10,"-")</f>
        <v>0.085245901639344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4</v>
      </c>
      <c r="L6" s="81">
        <v>0</v>
      </c>
      <c r="M6" s="81">
        <v>13</v>
      </c>
      <c r="N6" s="91">
        <v>2</v>
      </c>
      <c r="O6" s="92">
        <v>0</v>
      </c>
      <c r="P6" s="93">
        <f>N6+O6</f>
        <v>2</v>
      </c>
      <c r="Q6" s="82">
        <f>IFERROR(P6/M6,"-")</f>
        <v>0.15384615384615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10714.285714286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-75000</v>
      </c>
      <c r="AB6" s="85">
        <f>SUM(X6:X7)/SUM(J6:J7)</f>
        <v>0</v>
      </c>
      <c r="AC6" s="79"/>
      <c r="AD6" s="94">
        <v>1</v>
      </c>
      <c r="AE6" s="95">
        <f>IF(P6=0,"",IF(AD6=0,"",(AD6/P6)))</f>
        <v>0.5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37</v>
      </c>
      <c r="L7" s="81">
        <v>27</v>
      </c>
      <c r="M7" s="81">
        <v>13</v>
      </c>
      <c r="N7" s="91">
        <v>5</v>
      </c>
      <c r="O7" s="92">
        <v>0</v>
      </c>
      <c r="P7" s="93">
        <f>N7+O7</f>
        <v>5</v>
      </c>
      <c r="Q7" s="82">
        <f>IFERROR(P7/M7,"-")</f>
        <v>0.38461538461538</v>
      </c>
      <c r="R7" s="81">
        <v>0</v>
      </c>
      <c r="S7" s="81">
        <v>2</v>
      </c>
      <c r="T7" s="82">
        <f>IFERROR(S7/(O7+P7),"-")</f>
        <v>0.4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0.17142857142857</v>
      </c>
      <c r="B8" s="203" t="s">
        <v>70</v>
      </c>
      <c r="C8" s="203" t="s">
        <v>62</v>
      </c>
      <c r="D8" s="203" t="s">
        <v>71</v>
      </c>
      <c r="E8" s="203"/>
      <c r="F8" s="203" t="s">
        <v>64</v>
      </c>
      <c r="G8" s="203" t="s">
        <v>72</v>
      </c>
      <c r="H8" s="90" t="s">
        <v>73</v>
      </c>
      <c r="I8" s="90" t="s">
        <v>74</v>
      </c>
      <c r="J8" s="188">
        <v>105000</v>
      </c>
      <c r="K8" s="81">
        <v>63</v>
      </c>
      <c r="L8" s="81">
        <v>0</v>
      </c>
      <c r="M8" s="81">
        <v>147</v>
      </c>
      <c r="N8" s="91">
        <v>12</v>
      </c>
      <c r="O8" s="92">
        <v>0</v>
      </c>
      <c r="P8" s="93">
        <f>N8+O8</f>
        <v>12</v>
      </c>
      <c r="Q8" s="82">
        <f>IFERROR(P8/M8,"-")</f>
        <v>0.081632653061224</v>
      </c>
      <c r="R8" s="81">
        <v>5</v>
      </c>
      <c r="S8" s="81">
        <v>3</v>
      </c>
      <c r="T8" s="82">
        <f>IFERROR(S8/(O8+P8),"-")</f>
        <v>0.25</v>
      </c>
      <c r="U8" s="182">
        <f>IFERROR(J8/SUM(P8:P9),"-")</f>
        <v>3387.0967741935</v>
      </c>
      <c r="V8" s="84">
        <v>2</v>
      </c>
      <c r="W8" s="82">
        <f>IF(P8=0,"-",V8/P8)</f>
        <v>0.16666666666667</v>
      </c>
      <c r="X8" s="186">
        <v>18000</v>
      </c>
      <c r="Y8" s="187">
        <f>IFERROR(X8/P8,"-")</f>
        <v>1500</v>
      </c>
      <c r="Z8" s="187">
        <f>IFERROR(X8/V8,"-")</f>
        <v>9000</v>
      </c>
      <c r="AA8" s="188">
        <f>SUM(X8:X9)-SUM(J8:J9)</f>
        <v>-87000</v>
      </c>
      <c r="AB8" s="85">
        <f>SUM(X8:X9)/SUM(J8:J9)</f>
        <v>0.17142857142857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0.16666666666667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0.083333333333333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0.33333333333333</v>
      </c>
      <c r="BP8" s="121">
        <v>1</v>
      </c>
      <c r="BQ8" s="122">
        <f>IFERROR(BP8/BN8,"-")</f>
        <v>0.25</v>
      </c>
      <c r="BR8" s="123">
        <v>13000</v>
      </c>
      <c r="BS8" s="124">
        <f>IFERROR(BR8/BN8,"-")</f>
        <v>3250</v>
      </c>
      <c r="BT8" s="125"/>
      <c r="BU8" s="125">
        <v>1</v>
      </c>
      <c r="BV8" s="125"/>
      <c r="BW8" s="126">
        <v>2</v>
      </c>
      <c r="BX8" s="127">
        <f>IF(P8=0,"",IF(BW8=0,"",(BW8/P8)))</f>
        <v>0.16666666666667</v>
      </c>
      <c r="BY8" s="128">
        <v>1</v>
      </c>
      <c r="BZ8" s="129">
        <f>IFERROR(BY8/BW8,"-")</f>
        <v>0.5</v>
      </c>
      <c r="CA8" s="130">
        <v>5000</v>
      </c>
      <c r="CB8" s="131">
        <f>IFERROR(CA8/BW8,"-")</f>
        <v>2500</v>
      </c>
      <c r="CC8" s="132">
        <v>1</v>
      </c>
      <c r="CD8" s="132"/>
      <c r="CE8" s="132"/>
      <c r="CF8" s="133">
        <v>1</v>
      </c>
      <c r="CG8" s="134">
        <f>IF(P8=0,"",IF(CF8=0,"",(CF8/P8)))</f>
        <v>0.083333333333333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18000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120</v>
      </c>
      <c r="L9" s="81">
        <v>68</v>
      </c>
      <c r="M9" s="81">
        <v>50</v>
      </c>
      <c r="N9" s="91">
        <v>18</v>
      </c>
      <c r="O9" s="92">
        <v>1</v>
      </c>
      <c r="P9" s="93">
        <f>N9+O9</f>
        <v>19</v>
      </c>
      <c r="Q9" s="82">
        <f>IFERROR(P9/M9,"-")</f>
        <v>0.38</v>
      </c>
      <c r="R9" s="81">
        <v>13</v>
      </c>
      <c r="S9" s="81">
        <v>1</v>
      </c>
      <c r="T9" s="82">
        <f>IFERROR(S9/(O9+P9),"-")</f>
        <v>0.05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0.052631578947368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4</v>
      </c>
      <c r="BF9" s="113">
        <f>IF(P9=0,"",IF(BE9=0,"",(BE9/P9)))</f>
        <v>0.21052631578947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10</v>
      </c>
      <c r="BO9" s="120">
        <f>IF(P9=0,"",IF(BN9=0,"",(BN9/P9)))</f>
        <v>0.52631578947368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0.10526315789474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0.10526315789474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0.1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180000</v>
      </c>
      <c r="K12" s="41">
        <f>SUM(K6:K11)</f>
        <v>224</v>
      </c>
      <c r="L12" s="41">
        <f>SUM(L6:L11)</f>
        <v>95</v>
      </c>
      <c r="M12" s="41">
        <f>SUM(M6:M11)</f>
        <v>223</v>
      </c>
      <c r="N12" s="41">
        <f>SUM(N6:N11)</f>
        <v>37</v>
      </c>
      <c r="O12" s="41">
        <f>SUM(O6:O11)</f>
        <v>1</v>
      </c>
      <c r="P12" s="41">
        <f>SUM(P6:P11)</f>
        <v>38</v>
      </c>
      <c r="Q12" s="42">
        <f>IFERROR(P12/M12,"-")</f>
        <v>0.17040358744395</v>
      </c>
      <c r="R12" s="78">
        <f>SUM(R6:R11)</f>
        <v>18</v>
      </c>
      <c r="S12" s="78">
        <f>SUM(S6:S11)</f>
        <v>6</v>
      </c>
      <c r="T12" s="42">
        <f>IFERROR(R12/P12,"-")</f>
        <v>0.47368421052632</v>
      </c>
      <c r="U12" s="184">
        <f>IFERROR(J12/P12,"-")</f>
        <v>4736.8421052632</v>
      </c>
      <c r="V12" s="44">
        <f>SUM(V6:V11)</f>
        <v>2</v>
      </c>
      <c r="W12" s="42">
        <f>IFERROR(V12/P12,"-")</f>
        <v>0.052631578947368</v>
      </c>
      <c r="X12" s="190">
        <f>SUM(X6:X11)</f>
        <v>18000</v>
      </c>
      <c r="Y12" s="190">
        <f>IFERROR(X12/P12,"-")</f>
        <v>473.68421052632</v>
      </c>
      <c r="Z12" s="190">
        <f>IFERROR(X12/V12,"-")</f>
        <v>9000</v>
      </c>
      <c r="AA12" s="190">
        <f>X12-J12</f>
        <v>-162000</v>
      </c>
      <c r="AB12" s="47">
        <f>X12/J12</f>
        <v>0.1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0.064</v>
      </c>
      <c r="B6" s="203" t="s">
        <v>78</v>
      </c>
      <c r="C6" s="203" t="s">
        <v>79</v>
      </c>
      <c r="D6" s="203" t="s">
        <v>80</v>
      </c>
      <c r="E6" s="203" t="s">
        <v>81</v>
      </c>
      <c r="F6" s="203" t="s">
        <v>64</v>
      </c>
      <c r="G6" s="203" t="s">
        <v>82</v>
      </c>
      <c r="H6" s="90" t="s">
        <v>83</v>
      </c>
      <c r="I6" s="204" t="s">
        <v>84</v>
      </c>
      <c r="J6" s="188">
        <v>125000</v>
      </c>
      <c r="K6" s="81">
        <v>28</v>
      </c>
      <c r="L6" s="81">
        <v>0</v>
      </c>
      <c r="M6" s="81">
        <v>105</v>
      </c>
      <c r="N6" s="91">
        <v>11</v>
      </c>
      <c r="O6" s="92">
        <v>0</v>
      </c>
      <c r="P6" s="93">
        <f>N6+O6</f>
        <v>11</v>
      </c>
      <c r="Q6" s="82">
        <f>IFERROR(P6/M6,"-")</f>
        <v>0.1047619047619</v>
      </c>
      <c r="R6" s="81">
        <v>1</v>
      </c>
      <c r="S6" s="81">
        <v>2</v>
      </c>
      <c r="T6" s="82">
        <f>IFERROR(S6/(O6+P6),"-")</f>
        <v>0.18181818181818</v>
      </c>
      <c r="U6" s="182">
        <f>IFERROR(J6/SUM(P6:P7),"-")</f>
        <v>1953.125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-117000</v>
      </c>
      <c r="AB6" s="85">
        <f>SUM(X6:X7)/SUM(J6:J7)</f>
        <v>0.064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8</v>
      </c>
      <c r="AN6" s="101">
        <f>IF(P6=0,"",IF(AM6=0,"",(AM6/P6)))</f>
        <v>0.72727272727273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0.18181818181818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0.090909090909091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174</v>
      </c>
      <c r="L7" s="81">
        <v>125</v>
      </c>
      <c r="M7" s="81">
        <v>121</v>
      </c>
      <c r="N7" s="91">
        <v>53</v>
      </c>
      <c r="O7" s="92">
        <v>0</v>
      </c>
      <c r="P7" s="93">
        <f>N7+O7</f>
        <v>53</v>
      </c>
      <c r="Q7" s="82">
        <f>IFERROR(P7/M7,"-")</f>
        <v>0.43801652892562</v>
      </c>
      <c r="R7" s="81">
        <v>15</v>
      </c>
      <c r="S7" s="81">
        <v>11</v>
      </c>
      <c r="T7" s="82">
        <f>IFERROR(S7/(O7+P7),"-")</f>
        <v>0.20754716981132</v>
      </c>
      <c r="U7" s="182"/>
      <c r="V7" s="84">
        <v>2</v>
      </c>
      <c r="W7" s="82">
        <f>IF(P7=0,"-",V7/P7)</f>
        <v>0.037735849056604</v>
      </c>
      <c r="X7" s="186">
        <v>8000</v>
      </c>
      <c r="Y7" s="187">
        <f>IFERROR(X7/P7,"-")</f>
        <v>150.94339622642</v>
      </c>
      <c r="Z7" s="187">
        <f>IFERROR(X7/V7,"-")</f>
        <v>4000</v>
      </c>
      <c r="AA7" s="188"/>
      <c r="AB7" s="85"/>
      <c r="AC7" s="79"/>
      <c r="AD7" s="94">
        <v>1</v>
      </c>
      <c r="AE7" s="95">
        <f>IF(P7=0,"",IF(AD7=0,"",(AD7/P7)))</f>
        <v>0.018867924528302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10</v>
      </c>
      <c r="AN7" s="101">
        <f>IF(P7=0,"",IF(AM7=0,"",(AM7/P7)))</f>
        <v>0.18867924528302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10</v>
      </c>
      <c r="AW7" s="107">
        <f>IF(P7=0,"",IF(AV7=0,"",(AV7/P7)))</f>
        <v>0.18867924528302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12</v>
      </c>
      <c r="BF7" s="113">
        <f>IF(P7=0,"",IF(BE7=0,"",(BE7/P7)))</f>
        <v>0.22641509433962</v>
      </c>
      <c r="BG7" s="112">
        <v>1</v>
      </c>
      <c r="BH7" s="114">
        <f>IFERROR(BG7/BE7,"-")</f>
        <v>0.083333333333333</v>
      </c>
      <c r="BI7" s="115">
        <v>3000</v>
      </c>
      <c r="BJ7" s="116">
        <f>IFERROR(BI7/BE7,"-")</f>
        <v>250</v>
      </c>
      <c r="BK7" s="117">
        <v>1</v>
      </c>
      <c r="BL7" s="117"/>
      <c r="BM7" s="117"/>
      <c r="BN7" s="119">
        <v>15</v>
      </c>
      <c r="BO7" s="120">
        <f>IF(P7=0,"",IF(BN7=0,"",(BN7/P7)))</f>
        <v>0.28301886792453</v>
      </c>
      <c r="BP7" s="121">
        <v>1</v>
      </c>
      <c r="BQ7" s="122">
        <f>IFERROR(BP7/BN7,"-")</f>
        <v>0.066666666666667</v>
      </c>
      <c r="BR7" s="123">
        <v>5000</v>
      </c>
      <c r="BS7" s="124">
        <f>IFERROR(BR7/BN7,"-")</f>
        <v>333.33333333333</v>
      </c>
      <c r="BT7" s="125">
        <v>1</v>
      </c>
      <c r="BU7" s="125"/>
      <c r="BV7" s="125"/>
      <c r="BW7" s="126">
        <v>3</v>
      </c>
      <c r="BX7" s="127">
        <f>IF(P7=0,"",IF(BW7=0,"",(BW7/P7)))</f>
        <v>0.056603773584906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0.037735849056604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8000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0.064</v>
      </c>
      <c r="B10" s="39"/>
      <c r="C10" s="39"/>
      <c r="D10" s="39"/>
      <c r="E10" s="39"/>
      <c r="F10" s="39"/>
      <c r="G10" s="40" t="s">
        <v>86</v>
      </c>
      <c r="H10" s="40"/>
      <c r="I10" s="40"/>
      <c r="J10" s="190">
        <f>SUM(J6:J9)</f>
        <v>125000</v>
      </c>
      <c r="K10" s="41">
        <f>SUM(K6:K9)</f>
        <v>202</v>
      </c>
      <c r="L10" s="41">
        <f>SUM(L6:L9)</f>
        <v>125</v>
      </c>
      <c r="M10" s="41">
        <f>SUM(M6:M9)</f>
        <v>226</v>
      </c>
      <c r="N10" s="41">
        <f>SUM(N6:N9)</f>
        <v>64</v>
      </c>
      <c r="O10" s="41">
        <f>SUM(O6:O9)</f>
        <v>0</v>
      </c>
      <c r="P10" s="41">
        <f>SUM(P6:P9)</f>
        <v>64</v>
      </c>
      <c r="Q10" s="42">
        <f>IFERROR(P10/M10,"-")</f>
        <v>0.28318584070796</v>
      </c>
      <c r="R10" s="78">
        <f>SUM(R6:R9)</f>
        <v>16</v>
      </c>
      <c r="S10" s="78">
        <f>SUM(S6:S9)</f>
        <v>13</v>
      </c>
      <c r="T10" s="42">
        <f>IFERROR(R10/P10,"-")</f>
        <v>0.25</v>
      </c>
      <c r="U10" s="184">
        <f>IFERROR(J10/P10,"-")</f>
        <v>1953.125</v>
      </c>
      <c r="V10" s="44">
        <f>SUM(V6:V9)</f>
        <v>2</v>
      </c>
      <c r="W10" s="42">
        <f>IFERROR(V10/P10,"-")</f>
        <v>0.03125</v>
      </c>
      <c r="X10" s="190">
        <f>SUM(X6:X9)</f>
        <v>8000</v>
      </c>
      <c r="Y10" s="190">
        <f>IFERROR(X10/P10,"-")</f>
        <v>125</v>
      </c>
      <c r="Z10" s="190">
        <f>IFERROR(X10/V10,"-")</f>
        <v>4000</v>
      </c>
      <c r="AA10" s="190">
        <f>X10-J10</f>
        <v>-117000</v>
      </c>
      <c r="AB10" s="47">
        <f>X10/J10</f>
        <v>0.064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