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<sst xmlns="http://schemas.openxmlformats.org/spreadsheetml/2006/main" uniqueCount="91">
  <si>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</si>
  <si>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</si>
  <si>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</si>
  <si>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</si>
  <si>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</si>
  <si>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</si>
  <si>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</si>
  <si>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</si>
  <si>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</si>
  <si>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</si>
  <si>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</si>
  <si>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</si>
  <si>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</si>
  <si>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</si>
  <si>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</si>
  <si>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</si>
  <si>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</si>
  <si>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</si>
  <si>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</si>
  <si>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</si>
  <si>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</si>
  <si>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</si>
  <si>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</si>
  <si>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</si>
  <si>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11月</t>
  </si>
  <si>
    <t>どきどき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</si>
  <si>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</si>
  <si>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</si>
  <si>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</si>
  <si>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</si>
  <si>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</si>
  <si>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</si>
  <si>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</si>
  <si>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</si>
  <si>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</si>
  <si>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</si>
  <si>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</si>
  <si>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</si>
  <si>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</si>
  <si>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</si>
  <si>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</si>
  <si>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</si>
  <si>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</si>
  <si>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</si>
  <si>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</si>
  <si>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</si>
  <si>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</si>
  <si>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</si>
  <si>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</si>
  <si>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</si>
  <si>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</si>
  <si>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</si>
  <si>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</si>
  <si>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</si>
  <si>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</si>
  <si>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</si>
  <si>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</si>
  <si>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</si>
  <si>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</si>
  <si>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</si>
  <si>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ak326</t>
  </si>
  <si>
    <t>楽楽出版</t>
  </si>
  <si>
    <t>2Pスポーツ新聞_v01_どきどき(塩見彩さん)</t>
  </si>
  <si>
    <t>lp02</t>
  </si>
  <si>
    <t>EXCITING MAX!HIGH-GRADE</t>
  </si>
  <si>
    <t>4C2P</t>
  </si>
  <si>
    <t>11月04日(木)</t>
  </si>
  <si>
    <t>ak327</t>
  </si>
  <si>
    <t>空電</t>
  </si>
  <si>
    <t>ak324</t>
  </si>
  <si>
    <t>日本文芸社</t>
  </si>
  <si>
    <t>2P_対談風_どきどき</t>
  </si>
  <si>
    <t>週刊漫画ゴラク.1W金</t>
  </si>
  <si>
    <t>1C2P</t>
  </si>
  <si>
    <t>11月05日(金)</t>
  </si>
  <si>
    <t>ak325</t>
  </si>
  <si>
    <t>ak328</t>
  </si>
  <si>
    <t>徳間書店</t>
  </si>
  <si>
    <t>DVD漫画たかし_セリフアレンジ</t>
  </si>
  <si>
    <t>アサヒ芸能.4W火</t>
  </si>
  <si>
    <t>DVD袋裏4C</t>
  </si>
  <si>
    <t>11月22日(月)</t>
  </si>
  <si>
    <t>ak329</t>
  </si>
  <si>
    <t>ak330</t>
  </si>
  <si>
    <t>ダイアプレス</t>
  </si>
  <si>
    <t>5Pセフレ確保(塩見彩さん）</t>
  </si>
  <si>
    <t>実録JOKER</t>
  </si>
  <si>
    <t>1C5P</t>
  </si>
  <si>
    <t>11月27日(土)</t>
  </si>
  <si>
    <t>ak331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</si>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</sst>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330000</v>
      </c>
      <c r="E6" s="81">
        <v>157</v>
      </c>
      <c r="F6" s="81">
        <v>90</v>
      </c>
      <c r="G6" s="81">
        <v>230</v>
      </c>
      <c r="H6" s="91">
        <v>37</v>
      </c>
      <c r="I6" s="92">
        <v>0</v>
      </c>
      <c r="J6" s="145">
        <f>H6+I6</f>
        <v>37</v>
      </c>
      <c r="K6" s="82">
        <f>IFERROR(J6/G6,"-")</f>
        <v>0.16086956521739</v>
      </c>
      <c r="L6" s="81">
        <v>13</v>
      </c>
      <c r="M6" s="81">
        <v>6</v>
      </c>
      <c r="N6" s="82">
        <f>IFERROR(L6/J6,"-")</f>
        <v>0.35135135135135</v>
      </c>
      <c r="O6" s="83">
        <f>IFERROR(D6/J6,"-")</f>
        <v>8918.9189189189</v>
      </c>
      <c r="P6" s="84">
        <v>8</v>
      </c>
      <c r="Q6" s="82">
        <f>IFERROR(P6/J6,"-")</f>
        <v>0.21621621621622</v>
      </c>
      <c r="R6" s="200">
        <v>495000</v>
      </c>
      <c r="S6" s="201">
        <f>IFERROR(R6/J6,"-")</f>
        <v>13378.378378378</v>
      </c>
      <c r="T6" s="201">
        <f>IFERROR(R6/P6,"-")</f>
        <v>61875</v>
      </c>
      <c r="U6" s="195">
        <f>IFERROR(R6-D6,"-")</f>
        <v>165000</v>
      </c>
      <c r="V6" s="85">
        <f>R6/D6</f>
        <v>1.5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330000</v>
      </c>
      <c r="E9" s="41">
        <f>SUM(E6:E7)</f>
        <v>157</v>
      </c>
      <c r="F9" s="41">
        <f>SUM(F6:F7)</f>
        <v>90</v>
      </c>
      <c r="G9" s="41">
        <f>SUM(G6:G7)</f>
        <v>230</v>
      </c>
      <c r="H9" s="41">
        <f>SUM(H6:H7)</f>
        <v>37</v>
      </c>
      <c r="I9" s="41">
        <f>SUM(I6:I7)</f>
        <v>0</v>
      </c>
      <c r="J9" s="41">
        <f>SUM(J6:J7)</f>
        <v>37</v>
      </c>
      <c r="K9" s="42">
        <f>IFERROR(J9/G9,"-")</f>
        <v>0.16086956521739</v>
      </c>
      <c r="L9" s="78">
        <f>SUM(L6:L7)</f>
        <v>13</v>
      </c>
      <c r="M9" s="78">
        <f>SUM(M6:M7)</f>
        <v>6</v>
      </c>
      <c r="N9" s="42">
        <f>IFERROR(L9/J9,"-")</f>
        <v>0.35135135135135</v>
      </c>
      <c r="O9" s="43">
        <f>IFERROR(D9/J9,"-")</f>
        <v>8918.9189189189</v>
      </c>
      <c r="P9" s="44">
        <f>SUM(P6:P7)</f>
        <v>8</v>
      </c>
      <c r="Q9" s="42">
        <f>IFERROR(P9/J9,"-")</f>
        <v>0.21621621621622</v>
      </c>
      <c r="R9" s="45">
        <f>SUM(R6:R7)</f>
        <v>495000</v>
      </c>
      <c r="S9" s="45">
        <f>IFERROR(R9/J9,"-")</f>
        <v>13378.378378378</v>
      </c>
      <c r="T9" s="45">
        <f>IFERROR(R9/P9,"-")</f>
        <v>61875</v>
      </c>
      <c r="U9" s="46">
        <f>SUM(U6:U7)</f>
        <v>165000</v>
      </c>
      <c r="V9" s="47">
        <f>IFERROR(R9/D9,"-")</f>
        <v>1.5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0.14545454545455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55000</v>
      </c>
      <c r="K6" s="81">
        <v>6</v>
      </c>
      <c r="L6" s="81">
        <v>0</v>
      </c>
      <c r="M6" s="81">
        <v>16</v>
      </c>
      <c r="N6" s="91">
        <v>2</v>
      </c>
      <c r="O6" s="92">
        <v>0</v>
      </c>
      <c r="P6" s="93">
        <f>N6+O6</f>
        <v>2</v>
      </c>
      <c r="Q6" s="82">
        <f>IFERROR(P6/M6,"-")</f>
        <v>0.125</v>
      </c>
      <c r="R6" s="81">
        <v>0</v>
      </c>
      <c r="S6" s="81">
        <v>1</v>
      </c>
      <c r="T6" s="82">
        <f>IFERROR(S6/(O6+P6),"-")</f>
        <v>0.5</v>
      </c>
      <c r="U6" s="182">
        <f>IFERROR(J6/SUM(P6:P7),"-")</f>
        <v>6111.1111111111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-47000</v>
      </c>
      <c r="AB6" s="85">
        <f>SUM(X6:X7)/SUM(J6:J7)</f>
        <v>0.14545454545455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33</v>
      </c>
      <c r="L7" s="81">
        <v>21</v>
      </c>
      <c r="M7" s="81">
        <v>69</v>
      </c>
      <c r="N7" s="91">
        <v>7</v>
      </c>
      <c r="O7" s="92">
        <v>0</v>
      </c>
      <c r="P7" s="93">
        <f>N7+O7</f>
        <v>7</v>
      </c>
      <c r="Q7" s="82">
        <f>IFERROR(P7/M7,"-")</f>
        <v>0.10144927536232</v>
      </c>
      <c r="R7" s="81">
        <v>3</v>
      </c>
      <c r="S7" s="81">
        <v>1</v>
      </c>
      <c r="T7" s="82">
        <f>IFERROR(S7/(O7+P7),"-")</f>
        <v>0.14285714285714</v>
      </c>
      <c r="U7" s="182"/>
      <c r="V7" s="84">
        <v>1</v>
      </c>
      <c r="W7" s="82">
        <f>IF(P7=0,"-",V7/P7)</f>
        <v>0.14285714285714</v>
      </c>
      <c r="X7" s="186">
        <v>8000</v>
      </c>
      <c r="Y7" s="187">
        <f>IFERROR(X7/P7,"-")</f>
        <v>1142.8571428571</v>
      </c>
      <c r="Z7" s="187">
        <f>IFERROR(X7/V7,"-")</f>
        <v>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0.57142857142857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0.14285714285714</v>
      </c>
      <c r="BY7" s="128">
        <v>1</v>
      </c>
      <c r="BZ7" s="129">
        <f>IFERROR(BY7/BW7,"-")</f>
        <v>1</v>
      </c>
      <c r="CA7" s="130">
        <v>8000</v>
      </c>
      <c r="CB7" s="131">
        <f>IFERROR(CA7/BW7,"-")</f>
        <v>8000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8000</v>
      </c>
      <c r="CQ7" s="141">
        <v>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0.944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125000</v>
      </c>
      <c r="K8" s="81">
        <v>4</v>
      </c>
      <c r="L8" s="81">
        <v>0</v>
      </c>
      <c r="M8" s="81">
        <v>30</v>
      </c>
      <c r="N8" s="91">
        <v>1</v>
      </c>
      <c r="O8" s="92">
        <v>0</v>
      </c>
      <c r="P8" s="93">
        <f>N8+O8</f>
        <v>1</v>
      </c>
      <c r="Q8" s="82">
        <f>IFERROR(P8/M8,"-")</f>
        <v>0.033333333333333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13888.888888889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-7000</v>
      </c>
      <c r="AB8" s="85">
        <f>SUM(X8:X9)/SUM(J8:J9)</f>
        <v>0.944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21</v>
      </c>
      <c r="L9" s="81">
        <v>17</v>
      </c>
      <c r="M9" s="81">
        <v>13</v>
      </c>
      <c r="N9" s="91">
        <v>8</v>
      </c>
      <c r="O9" s="92">
        <v>0</v>
      </c>
      <c r="P9" s="93">
        <f>N9+O9</f>
        <v>8</v>
      </c>
      <c r="Q9" s="82">
        <f>IFERROR(P9/M9,"-")</f>
        <v>0.61538461538462</v>
      </c>
      <c r="R9" s="81">
        <v>3</v>
      </c>
      <c r="S9" s="81">
        <v>1</v>
      </c>
      <c r="T9" s="82">
        <f>IFERROR(S9/(O9+P9),"-")</f>
        <v>0.125</v>
      </c>
      <c r="U9" s="182"/>
      <c r="V9" s="84">
        <v>2</v>
      </c>
      <c r="W9" s="82">
        <f>IF(P9=0,"-",V9/P9)</f>
        <v>0.25</v>
      </c>
      <c r="X9" s="186">
        <v>118000</v>
      </c>
      <c r="Y9" s="187">
        <f>IFERROR(X9/P9,"-")</f>
        <v>14750</v>
      </c>
      <c r="Z9" s="187">
        <f>IFERROR(X9/V9,"-")</f>
        <v>59000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0.25</v>
      </c>
      <c r="AO9" s="100">
        <v>1</v>
      </c>
      <c r="AP9" s="102">
        <f>IFERROR(AP9/AM9,"-")</f>
        <v>0</v>
      </c>
      <c r="AQ9" s="103">
        <v>3000</v>
      </c>
      <c r="AR9" s="104">
        <f>IFERROR(AQ9/AM9,"-")</f>
        <v>1500</v>
      </c>
      <c r="AS9" s="105">
        <v>1</v>
      </c>
      <c r="AT9" s="105"/>
      <c r="AU9" s="105"/>
      <c r="AV9" s="106">
        <v>1</v>
      </c>
      <c r="AW9" s="107">
        <f>IF(P9=0,"",IF(AV9=0,"",(AV9/P9)))</f>
        <v>0.125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0.125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0.5</v>
      </c>
      <c r="BP9" s="121">
        <v>1</v>
      </c>
      <c r="BQ9" s="122">
        <f>IFERROR(BP9/BN9,"-")</f>
        <v>0.25</v>
      </c>
      <c r="BR9" s="123">
        <v>115000</v>
      </c>
      <c r="BS9" s="124">
        <f>IFERROR(BR9/BN9,"-")</f>
        <v>28750</v>
      </c>
      <c r="BT9" s="125"/>
      <c r="BU9" s="125"/>
      <c r="BV9" s="125">
        <v>1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118000</v>
      </c>
      <c r="CQ9" s="141">
        <v>115000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4.92</v>
      </c>
      <c r="B10" s="203" t="s">
        <v>76</v>
      </c>
      <c r="C10" s="203" t="s">
        <v>77</v>
      </c>
      <c r="D10" s="203" t="s">
        <v>78</v>
      </c>
      <c r="E10" s="203"/>
      <c r="F10" s="203" t="s">
        <v>63</v>
      </c>
      <c r="G10" s="203" t="s">
        <v>79</v>
      </c>
      <c r="H10" s="90" t="s">
        <v>80</v>
      </c>
      <c r="I10" s="90" t="s">
        <v>81</v>
      </c>
      <c r="J10" s="188">
        <v>75000</v>
      </c>
      <c r="K10" s="81">
        <v>17</v>
      </c>
      <c r="L10" s="81">
        <v>0</v>
      </c>
      <c r="M10" s="81">
        <v>64</v>
      </c>
      <c r="N10" s="91">
        <v>7</v>
      </c>
      <c r="O10" s="92">
        <v>0</v>
      </c>
      <c r="P10" s="93">
        <f>N10+O10</f>
        <v>7</v>
      </c>
      <c r="Q10" s="82">
        <f>IFERROR(P10/M10,"-")</f>
        <v>0.109375</v>
      </c>
      <c r="R10" s="81">
        <v>2</v>
      </c>
      <c r="S10" s="81">
        <v>3</v>
      </c>
      <c r="T10" s="82">
        <f>IFERROR(S10/(O10+P10),"-")</f>
        <v>0.42857142857143</v>
      </c>
      <c r="U10" s="182">
        <f>IFERROR(J10/SUM(P10:P11),"-")</f>
        <v>3947.3684210526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294000</v>
      </c>
      <c r="AB10" s="85">
        <f>SUM(X10:X11)/SUM(J10:J11)</f>
        <v>4.92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5</v>
      </c>
      <c r="AN10" s="101">
        <f>IF(P10=0,"",IF(AM10=0,"",(AM10/P10)))</f>
        <v>0.71428571428571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0.28571428571429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61</v>
      </c>
      <c r="L11" s="81">
        <v>43</v>
      </c>
      <c r="M11" s="81">
        <v>35</v>
      </c>
      <c r="N11" s="91">
        <v>12</v>
      </c>
      <c r="O11" s="92">
        <v>0</v>
      </c>
      <c r="P11" s="93">
        <f>N11+O11</f>
        <v>12</v>
      </c>
      <c r="Q11" s="82">
        <f>IFERROR(P11/M11,"-")</f>
        <v>0.34285714285714</v>
      </c>
      <c r="R11" s="81">
        <v>5</v>
      </c>
      <c r="S11" s="81">
        <v>0</v>
      </c>
      <c r="T11" s="82">
        <f>IFERROR(S11/(O11+P11),"-")</f>
        <v>0</v>
      </c>
      <c r="U11" s="182"/>
      <c r="V11" s="84">
        <v>5</v>
      </c>
      <c r="W11" s="82">
        <f>IF(P11=0,"-",V11/P11)</f>
        <v>0.41666666666667</v>
      </c>
      <c r="X11" s="186">
        <v>369000</v>
      </c>
      <c r="Y11" s="187">
        <f>IFERROR(X11/P11,"-")</f>
        <v>30750</v>
      </c>
      <c r="Z11" s="187">
        <f>IFERROR(X11/V11,"-")</f>
        <v>73800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0.25</v>
      </c>
      <c r="BG11" s="112">
        <v>1</v>
      </c>
      <c r="BH11" s="114">
        <f>IFERROR(BG11/BE11,"-")</f>
        <v>0.33333333333333</v>
      </c>
      <c r="BI11" s="115">
        <v>205000</v>
      </c>
      <c r="BJ11" s="116">
        <f>IFERROR(BI11/BE11,"-")</f>
        <v>68333.333333333</v>
      </c>
      <c r="BK11" s="117"/>
      <c r="BL11" s="117"/>
      <c r="BM11" s="117">
        <v>1</v>
      </c>
      <c r="BN11" s="119">
        <v>4</v>
      </c>
      <c r="BO11" s="120">
        <f>IF(P11=0,"",IF(BN11=0,"",(BN11/P11)))</f>
        <v>0.33333333333333</v>
      </c>
      <c r="BP11" s="121">
        <v>1</v>
      </c>
      <c r="BQ11" s="122">
        <f>IFERROR(BP11/BN11,"-")</f>
        <v>0.25</v>
      </c>
      <c r="BR11" s="123">
        <v>18000</v>
      </c>
      <c r="BS11" s="124">
        <f>IFERROR(BR11/BN11,"-")</f>
        <v>4500</v>
      </c>
      <c r="BT11" s="125"/>
      <c r="BU11" s="125"/>
      <c r="BV11" s="125">
        <v>1</v>
      </c>
      <c r="BW11" s="126">
        <v>4</v>
      </c>
      <c r="BX11" s="127">
        <f>IF(P11=0,"",IF(BW11=0,"",(BW11/P11)))</f>
        <v>0.33333333333333</v>
      </c>
      <c r="BY11" s="128">
        <v>3</v>
      </c>
      <c r="BZ11" s="129">
        <f>IFERROR(BY11/BW11,"-")</f>
        <v>0.75</v>
      </c>
      <c r="CA11" s="130">
        <v>146000</v>
      </c>
      <c r="CB11" s="131">
        <f>IFERROR(CA11/BW11,"-")</f>
        <v>36500</v>
      </c>
      <c r="CC11" s="132">
        <v>1</v>
      </c>
      <c r="CD11" s="132"/>
      <c r="CE11" s="132">
        <v>2</v>
      </c>
      <c r="CF11" s="133">
        <v>1</v>
      </c>
      <c r="CG11" s="134">
        <f>IF(P11=0,"",IF(CF11=0,"",(CF11/P11)))</f>
        <v>0.083333333333333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5</v>
      </c>
      <c r="CP11" s="141">
        <v>369000</v>
      </c>
      <c r="CQ11" s="141">
        <v>205000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</v>
      </c>
      <c r="B12" s="203" t="s">
        <v>83</v>
      </c>
      <c r="C12" s="203" t="s">
        <v>84</v>
      </c>
      <c r="D12" s="203" t="s">
        <v>85</v>
      </c>
      <c r="E12" s="203"/>
      <c r="F12" s="203" t="s">
        <v>63</v>
      </c>
      <c r="G12" s="203" t="s">
        <v>86</v>
      </c>
      <c r="H12" s="90" t="s">
        <v>87</v>
      </c>
      <c r="I12" s="204" t="s">
        <v>88</v>
      </c>
      <c r="J12" s="188">
        <v>75000</v>
      </c>
      <c r="K12" s="81">
        <v>1</v>
      </c>
      <c r="L12" s="81">
        <v>0</v>
      </c>
      <c r="M12" s="81">
        <v>3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 t="str">
        <f>IFERROR(J12/SUM(P12:P13),"-")</f>
        <v>-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SUM(X12:X13)-SUM(J12:J13)</f>
        <v>-75000</v>
      </c>
      <c r="AB12" s="85">
        <f>SUM(X12:X13)/SUM(J12:J13)</f>
        <v>0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14</v>
      </c>
      <c r="L13" s="81">
        <v>9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1.5</v>
      </c>
      <c r="B16" s="39"/>
      <c r="C16" s="39"/>
      <c r="D16" s="39"/>
      <c r="E16" s="39"/>
      <c r="F16" s="39"/>
      <c r="G16" s="40" t="s">
        <v>90</v>
      </c>
      <c r="H16" s="40"/>
      <c r="I16" s="40"/>
      <c r="J16" s="190">
        <f>SUM(J6:J15)</f>
        <v>330000</v>
      </c>
      <c r="K16" s="41">
        <f>SUM(K6:K15)</f>
        <v>157</v>
      </c>
      <c r="L16" s="41">
        <f>SUM(L6:L15)</f>
        <v>90</v>
      </c>
      <c r="M16" s="41">
        <f>SUM(M6:M15)</f>
        <v>230</v>
      </c>
      <c r="N16" s="41">
        <f>SUM(N6:N15)</f>
        <v>37</v>
      </c>
      <c r="O16" s="41">
        <f>SUM(O6:O15)</f>
        <v>0</v>
      </c>
      <c r="P16" s="41">
        <f>SUM(P6:P15)</f>
        <v>37</v>
      </c>
      <c r="Q16" s="42">
        <f>IFERROR(P16/M16,"-")</f>
        <v>0.16086956521739</v>
      </c>
      <c r="R16" s="78">
        <f>SUM(R6:R15)</f>
        <v>13</v>
      </c>
      <c r="S16" s="78">
        <f>SUM(S6:S15)</f>
        <v>6</v>
      </c>
      <c r="T16" s="42">
        <f>IFERROR(R16/P16,"-")</f>
        <v>0.35135135135135</v>
      </c>
      <c r="U16" s="184">
        <f>IFERROR(J16/P16,"-")</f>
        <v>8918.9189189189</v>
      </c>
      <c r="V16" s="44">
        <f>SUM(V6:V15)</f>
        <v>8</v>
      </c>
      <c r="W16" s="42">
        <f>IFERROR(V16/P16,"-")</f>
        <v>0.21621621621622</v>
      </c>
      <c r="X16" s="190">
        <f>SUM(X6:X15)</f>
        <v>495000</v>
      </c>
      <c r="Y16" s="190">
        <f>IFERROR(X16/P16,"-")</f>
        <v>13378.378378378</v>
      </c>
      <c r="Z16" s="190">
        <f>IFERROR(X16/V16,"-")</f>
        <v>61875</v>
      </c>
      <c r="AA16" s="190">
        <f>X16-J16</f>
        <v>165000</v>
      </c>
      <c r="AB16" s="47">
        <f>X16/J16</f>
        <v>1.5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