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<sst xmlns="http://schemas.openxmlformats.org/spreadsheetml/2006/main" uniqueCount="94">
  <si>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</si>
  <si>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</si>
  <si>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</si>
  <si>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</si>
  <si>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</si>
  <si>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</si>
  <si>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</si>
  <si>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</si>
  <si>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</si>
  <si>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</si>
  <si>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</si>
  <si>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</si>
  <si>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</si>
  <si>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</si>
  <si>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</si>
  <si>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</si>
  <si>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</si>
  <si>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</si>
  <si>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</si>
  <si>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</si>
  <si>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</si>
  <si>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</si>
  <si>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</si>
  <si>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</si>
  <si>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</si>
  <si>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09月</t>
  </si>
  <si>
    <t>どきどき</t>
  </si>
  <si>
    <t>最終更新日</t>
  </si>
  <si>
    <t>12月30日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</si>
  <si>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</si>
  <si>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</si>
  <si>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</si>
  <si>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</si>
  <si>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</si>
  <si>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</si>
  <si>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</si>
  <si>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</si>
  <si>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</si>
  <si>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</si>
  <si>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</si>
  <si>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</si>
  <si>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</si>
  <si>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</si>
  <si>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</si>
  <si>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</si>
  <si>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</si>
  <si>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</si>
  <si>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</si>
  <si>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</si>
  <si>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</si>
  <si>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</si>
  <si>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</si>
  <si>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</si>
  <si>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</si>
  <si>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</si>
  <si>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</si>
  <si>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</si>
  <si>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</si>
  <si>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</si>
  <si>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</si>
  <si>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</si>
  <si>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ak314</t>
  </si>
  <si>
    <t>いろいろ</t>
  </si>
  <si>
    <t>企画枠どきどき塩見彩さんメイン</t>
  </si>
  <si>
    <t>lp02</t>
  </si>
  <si>
    <t>実話カタログ企画</t>
  </si>
  <si>
    <t>企画枠</t>
  </si>
  <si>
    <t>9月01日(水)</t>
  </si>
  <si>
    <t>ak315</t>
  </si>
  <si>
    <t>空電</t>
  </si>
  <si>
    <t>ak316</t>
  </si>
  <si>
    <t>大洋図書</t>
  </si>
  <si>
    <t>2Pスポーツ新聞_v01_どきどき(塩見彩さん)</t>
  </si>
  <si>
    <t>実話ナックルズGOLDミステリー</t>
  </si>
  <si>
    <t>1C2P</t>
  </si>
  <si>
    <t>9月16日(木)</t>
  </si>
  <si>
    <t>ak317</t>
  </si>
  <si>
    <t>ak318</t>
  </si>
  <si>
    <t>マイウェイ出版</t>
  </si>
  <si>
    <t>超エキサイト!</t>
  </si>
  <si>
    <t>4C2P</t>
  </si>
  <si>
    <t>9月27日(月)</t>
  </si>
  <si>
    <t>ak319</t>
  </si>
  <si>
    <t>雑誌 TOTAL</t>
  </si>
  <si>
    <t>●DVD 広告</t>
  </si>
  <si>
    <t>pk257</t>
  </si>
  <si>
    <t>三和出版</t>
  </si>
  <si>
    <t>DVD漫画たかし</t>
  </si>
  <si>
    <t>A4変形、CVSフル、860円、10万部</t>
  </si>
  <si>
    <t>MEN'S DVD</t>
  </si>
  <si>
    <t>DVD貼付け面4C1/3P</t>
  </si>
  <si>
    <t>9月29日(水)</t>
  </si>
  <si>
    <t>pk258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</si>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</sst>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6</v>
      </c>
      <c r="D6" s="195">
        <v>160000</v>
      </c>
      <c r="E6" s="81">
        <v>393</v>
      </c>
      <c r="F6" s="81">
        <v>122</v>
      </c>
      <c r="G6" s="81">
        <v>439</v>
      </c>
      <c r="H6" s="91">
        <v>44</v>
      </c>
      <c r="I6" s="92">
        <v>1</v>
      </c>
      <c r="J6" s="145">
        <f>H6+I6</f>
        <v>45</v>
      </c>
      <c r="K6" s="82">
        <f>IFERROR(J6/G6,"-")</f>
        <v>0.10250569476082</v>
      </c>
      <c r="L6" s="81">
        <v>14</v>
      </c>
      <c r="M6" s="81">
        <v>7</v>
      </c>
      <c r="N6" s="82">
        <f>IFERROR(L6/J6,"-")</f>
        <v>0.31111111111111</v>
      </c>
      <c r="O6" s="83">
        <f>IFERROR(D6/J6,"-")</f>
        <v>3555.5555555556</v>
      </c>
      <c r="P6" s="84">
        <v>10</v>
      </c>
      <c r="Q6" s="82">
        <f>IFERROR(P6/J6,"-")</f>
        <v>0.22222222222222</v>
      </c>
      <c r="R6" s="200">
        <v>349000</v>
      </c>
      <c r="S6" s="201">
        <f>IFERROR(R6/J6,"-")</f>
        <v>7755.5555555556</v>
      </c>
      <c r="T6" s="201">
        <f>IFERROR(R6/P6,"-")</f>
        <v>34900</v>
      </c>
      <c r="U6" s="195">
        <f>IFERROR(R6-D6,"-")</f>
        <v>189000</v>
      </c>
      <c r="V6" s="85">
        <f>R6/D6</f>
        <v>2.18125</v>
      </c>
      <c r="W6" s="79"/>
      <c r="X6" s="144"/>
    </row>
    <row r="7" spans="1:24">
      <c r="A7" s="80"/>
      <c r="B7" s="86" t="s">
        <v>24</v>
      </c>
      <c r="C7" s="86">
        <v>2</v>
      </c>
      <c r="D7" s="195">
        <v>125000</v>
      </c>
      <c r="E7" s="81">
        <v>357</v>
      </c>
      <c r="F7" s="81">
        <v>204</v>
      </c>
      <c r="G7" s="81">
        <v>415</v>
      </c>
      <c r="H7" s="91">
        <v>121</v>
      </c>
      <c r="I7" s="92">
        <v>4</v>
      </c>
      <c r="J7" s="145">
        <f>H7+I7</f>
        <v>125</v>
      </c>
      <c r="K7" s="82">
        <f>IFERROR(J7/G7,"-")</f>
        <v>0.30120481927711</v>
      </c>
      <c r="L7" s="81">
        <v>34</v>
      </c>
      <c r="M7" s="81">
        <v>28</v>
      </c>
      <c r="N7" s="82">
        <f>IFERROR(L7/J7,"-")</f>
        <v>0.272</v>
      </c>
      <c r="O7" s="83">
        <f>IFERROR(D7/J7,"-")</f>
        <v>1000</v>
      </c>
      <c r="P7" s="84">
        <v>9</v>
      </c>
      <c r="Q7" s="82">
        <f>IFERROR(P7/J7,"-")</f>
        <v>0.072</v>
      </c>
      <c r="R7" s="200">
        <v>344500</v>
      </c>
      <c r="S7" s="201">
        <f>IFERROR(R7/J7,"-")</f>
        <v>2756</v>
      </c>
      <c r="T7" s="201">
        <f>IFERROR(R7/P7,"-")</f>
        <v>38277.777777778</v>
      </c>
      <c r="U7" s="195">
        <f>IFERROR(R7-D7,"-")</f>
        <v>219500</v>
      </c>
      <c r="V7" s="85">
        <f>R7/D7</f>
        <v>2.756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285000</v>
      </c>
      <c r="E10" s="41">
        <f>SUM(E6:E8)</f>
        <v>750</v>
      </c>
      <c r="F10" s="41">
        <f>SUM(F6:F8)</f>
        <v>326</v>
      </c>
      <c r="G10" s="41">
        <f>SUM(G6:G8)</f>
        <v>854</v>
      </c>
      <c r="H10" s="41">
        <f>SUM(H6:H8)</f>
        <v>165</v>
      </c>
      <c r="I10" s="41">
        <f>SUM(I6:I8)</f>
        <v>5</v>
      </c>
      <c r="J10" s="41">
        <f>SUM(J6:J8)</f>
        <v>170</v>
      </c>
      <c r="K10" s="42">
        <f>IFERROR(J10/G10,"-")</f>
        <v>0.19906323185012</v>
      </c>
      <c r="L10" s="78">
        <f>SUM(L6:L8)</f>
        <v>48</v>
      </c>
      <c r="M10" s="78">
        <f>SUM(M6:M8)</f>
        <v>35</v>
      </c>
      <c r="N10" s="42">
        <f>IFERROR(L10/J10,"-")</f>
        <v>0.28235294117647</v>
      </c>
      <c r="O10" s="43">
        <f>IFERROR(D10/J10,"-")</f>
        <v>1676.4705882353</v>
      </c>
      <c r="P10" s="44">
        <f>SUM(P6:P8)</f>
        <v>19</v>
      </c>
      <c r="Q10" s="42">
        <f>IFERROR(P10/J10,"-")</f>
        <v>0.11176470588235</v>
      </c>
      <c r="R10" s="45">
        <f>SUM(R6:R8)</f>
        <v>693500</v>
      </c>
      <c r="S10" s="45">
        <f>IFERROR(R10/J10,"-")</f>
        <v>4079.4117647059</v>
      </c>
      <c r="T10" s="45">
        <f>IFERROR(R10/P10,"-")</f>
        <v>36500</v>
      </c>
      <c r="U10" s="46">
        <f>SUM(U6:U8)</f>
        <v>408500</v>
      </c>
      <c r="V10" s="47">
        <f>IFERROR(R10/D10,"-")</f>
        <v>2.4333333333333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5.1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60000</v>
      </c>
      <c r="K6" s="81">
        <v>27</v>
      </c>
      <c r="L6" s="81">
        <v>0</v>
      </c>
      <c r="M6" s="81">
        <v>106</v>
      </c>
      <c r="N6" s="91">
        <v>11</v>
      </c>
      <c r="O6" s="92">
        <v>0</v>
      </c>
      <c r="P6" s="93">
        <f>N6+O6</f>
        <v>11</v>
      </c>
      <c r="Q6" s="82">
        <f>IFERROR(P6/M6,"-")</f>
        <v>0.10377358490566</v>
      </c>
      <c r="R6" s="81">
        <v>5</v>
      </c>
      <c r="S6" s="81">
        <v>1</v>
      </c>
      <c r="T6" s="82">
        <f>IFERROR(S6/(O6+P6),"-")</f>
        <v>0.090909090909091</v>
      </c>
      <c r="U6" s="182">
        <f>IFERROR(J6/SUM(P6:P7),"-")</f>
        <v>1714.2857142857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246000</v>
      </c>
      <c r="AB6" s="85">
        <f>SUM(X6:X7)/SUM(J6:J7)</f>
        <v>5.1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4</v>
      </c>
      <c r="AN6" s="101">
        <f>IF(P6=0,"",IF(AM6=0,"",(AM6/P6)))</f>
        <v>0.36363636363636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1</v>
      </c>
      <c r="AW6" s="107">
        <f>IF(P6=0,"",IF(AV6=0,"",(AV6/P6)))</f>
        <v>0.090909090909091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2</v>
      </c>
      <c r="BF6" s="113">
        <f>IF(P6=0,"",IF(BE6=0,"",(BE6/P6)))</f>
        <v>0.18181818181818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2</v>
      </c>
      <c r="BO6" s="120">
        <f>IF(P6=0,"",IF(BN6=0,"",(BN6/P6)))</f>
        <v>0.18181818181818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2</v>
      </c>
      <c r="BX6" s="127">
        <f>IF(P6=0,"",IF(BW6=0,"",(BW6/P6)))</f>
        <v>0.18181818181818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295</v>
      </c>
      <c r="L7" s="81">
        <v>95</v>
      </c>
      <c r="M7" s="81">
        <v>96</v>
      </c>
      <c r="N7" s="91">
        <v>23</v>
      </c>
      <c r="O7" s="92">
        <v>1</v>
      </c>
      <c r="P7" s="93">
        <f>N7+O7</f>
        <v>24</v>
      </c>
      <c r="Q7" s="82">
        <f>IFERROR(P7/M7,"-")</f>
        <v>0.25</v>
      </c>
      <c r="R7" s="81">
        <v>5</v>
      </c>
      <c r="S7" s="81">
        <v>2</v>
      </c>
      <c r="T7" s="82">
        <f>IFERROR(S7/(O7+P7),"-")</f>
        <v>0.08</v>
      </c>
      <c r="U7" s="182"/>
      <c r="V7" s="84">
        <v>8</v>
      </c>
      <c r="W7" s="82">
        <f>IF(P7=0,"-",V7/P7)</f>
        <v>0.33333333333333</v>
      </c>
      <c r="X7" s="186">
        <v>306000</v>
      </c>
      <c r="Y7" s="187">
        <f>IFERROR(X7/P7,"-")</f>
        <v>12750</v>
      </c>
      <c r="Z7" s="187">
        <f>IFERROR(X7/V7,"-")</f>
        <v>38250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5</v>
      </c>
      <c r="AN7" s="101">
        <f>IF(P7=0,"",IF(AM7=0,"",(AM7/P7)))</f>
        <v>0.20833333333333</v>
      </c>
      <c r="AO7" s="100">
        <v>1</v>
      </c>
      <c r="AP7" s="102">
        <f>IFERROR(AP7/AM7,"-")</f>
        <v>0</v>
      </c>
      <c r="AQ7" s="103">
        <v>10000</v>
      </c>
      <c r="AR7" s="104">
        <f>IFERROR(AQ7/AM7,"-")</f>
        <v>2000</v>
      </c>
      <c r="AS7" s="105"/>
      <c r="AT7" s="105">
        <v>1</v>
      </c>
      <c r="AU7" s="105"/>
      <c r="AV7" s="106">
        <v>2</v>
      </c>
      <c r="AW7" s="107">
        <f>IF(P7=0,"",IF(AV7=0,"",(AV7/P7)))</f>
        <v>0.083333333333333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3</v>
      </c>
      <c r="BF7" s="113">
        <f>IF(P7=0,"",IF(BE7=0,"",(BE7/P7)))</f>
        <v>0.125</v>
      </c>
      <c r="BG7" s="112">
        <v>2</v>
      </c>
      <c r="BH7" s="114">
        <f>IFERROR(BG7/BE7,"-")</f>
        <v>0.66666666666667</v>
      </c>
      <c r="BI7" s="115">
        <v>6000</v>
      </c>
      <c r="BJ7" s="116">
        <f>IFERROR(BI7/BE7,"-")</f>
        <v>2000</v>
      </c>
      <c r="BK7" s="117">
        <v>2</v>
      </c>
      <c r="BL7" s="117"/>
      <c r="BM7" s="117"/>
      <c r="BN7" s="119">
        <v>8</v>
      </c>
      <c r="BO7" s="120">
        <f>IF(P7=0,"",IF(BN7=0,"",(BN7/P7)))</f>
        <v>0.33333333333333</v>
      </c>
      <c r="BP7" s="121">
        <v>3</v>
      </c>
      <c r="BQ7" s="122">
        <f>IFERROR(BP7/BN7,"-")</f>
        <v>0.375</v>
      </c>
      <c r="BR7" s="123">
        <v>254000</v>
      </c>
      <c r="BS7" s="124">
        <f>IFERROR(BR7/BN7,"-")</f>
        <v>31750</v>
      </c>
      <c r="BT7" s="125">
        <v>1</v>
      </c>
      <c r="BU7" s="125"/>
      <c r="BV7" s="125">
        <v>2</v>
      </c>
      <c r="BW7" s="126">
        <v>4</v>
      </c>
      <c r="BX7" s="127">
        <f>IF(P7=0,"",IF(BW7=0,"",(BW7/P7)))</f>
        <v>0.16666666666667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2</v>
      </c>
      <c r="CG7" s="134">
        <f>IF(P7=0,"",IF(CF7=0,"",(CF7/P7)))</f>
        <v>0.083333333333333</v>
      </c>
      <c r="CH7" s="135">
        <v>2</v>
      </c>
      <c r="CI7" s="136">
        <f>IFERROR(CH7/CF7,"-")</f>
        <v>1</v>
      </c>
      <c r="CJ7" s="137">
        <v>36000</v>
      </c>
      <c r="CK7" s="138">
        <f>IFERROR(CJ7/CF7,"-")</f>
        <v>18000</v>
      </c>
      <c r="CL7" s="139">
        <v>1</v>
      </c>
      <c r="CM7" s="139"/>
      <c r="CN7" s="139">
        <v>1</v>
      </c>
      <c r="CO7" s="140">
        <v>8</v>
      </c>
      <c r="CP7" s="141">
        <v>306000</v>
      </c>
      <c r="CQ7" s="141">
        <v>233000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>
        <f>AB8</f>
        <v>0.066666666666667</v>
      </c>
      <c r="B8" s="203" t="s">
        <v>70</v>
      </c>
      <c r="C8" s="203" t="s">
        <v>71</v>
      </c>
      <c r="D8" s="203" t="s">
        <v>72</v>
      </c>
      <c r="E8" s="203"/>
      <c r="F8" s="203" t="s">
        <v>64</v>
      </c>
      <c r="G8" s="203" t="s">
        <v>73</v>
      </c>
      <c r="H8" s="90" t="s">
        <v>74</v>
      </c>
      <c r="I8" s="90" t="s">
        <v>75</v>
      </c>
      <c r="J8" s="188">
        <v>45000</v>
      </c>
      <c r="K8" s="81">
        <v>8</v>
      </c>
      <c r="L8" s="81">
        <v>0</v>
      </c>
      <c r="M8" s="81">
        <v>22</v>
      </c>
      <c r="N8" s="91">
        <v>4</v>
      </c>
      <c r="O8" s="92">
        <v>0</v>
      </c>
      <c r="P8" s="93">
        <f>N8+O8</f>
        <v>4</v>
      </c>
      <c r="Q8" s="82">
        <f>IFERROR(P8/M8,"-")</f>
        <v>0.18181818181818</v>
      </c>
      <c r="R8" s="81">
        <v>2</v>
      </c>
      <c r="S8" s="81">
        <v>2</v>
      </c>
      <c r="T8" s="82">
        <f>IFERROR(S8/(O8+P8),"-")</f>
        <v>0.5</v>
      </c>
      <c r="U8" s="182">
        <f>IFERROR(J8/SUM(P8:P9),"-")</f>
        <v>5625</v>
      </c>
      <c r="V8" s="84">
        <v>1</v>
      </c>
      <c r="W8" s="82">
        <f>IF(P8=0,"-",V8/P8)</f>
        <v>0.25</v>
      </c>
      <c r="X8" s="186">
        <v>3000</v>
      </c>
      <c r="Y8" s="187">
        <f>IFERROR(X8/P8,"-")</f>
        <v>750</v>
      </c>
      <c r="Z8" s="187">
        <f>IFERROR(X8/V8,"-")</f>
        <v>3000</v>
      </c>
      <c r="AA8" s="188">
        <f>SUM(X8:X9)-SUM(J8:J9)</f>
        <v>-42000</v>
      </c>
      <c r="AB8" s="85">
        <f>SUM(X8:X9)/SUM(J8:J9)</f>
        <v>0.066666666666667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1</v>
      </c>
      <c r="BF8" s="113">
        <f>IF(P8=0,"",IF(BE8=0,"",(BE8/P8)))</f>
        <v>0.25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2</v>
      </c>
      <c r="BO8" s="120">
        <f>IF(P8=0,"",IF(BN8=0,"",(BN8/P8)))</f>
        <v>0.5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1</v>
      </c>
      <c r="BX8" s="127">
        <f>IF(P8=0,"",IF(BW8=0,"",(BW8/P8)))</f>
        <v>0.25</v>
      </c>
      <c r="BY8" s="128">
        <v>1</v>
      </c>
      <c r="BZ8" s="129">
        <f>IFERROR(BY8/BW8,"-")</f>
        <v>1</v>
      </c>
      <c r="CA8" s="130">
        <v>3000</v>
      </c>
      <c r="CB8" s="131">
        <f>IFERROR(CA8/BW8,"-")</f>
        <v>3000</v>
      </c>
      <c r="CC8" s="132">
        <v>1</v>
      </c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3000</v>
      </c>
      <c r="CQ8" s="141">
        <v>3000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76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19</v>
      </c>
      <c r="L9" s="81">
        <v>12</v>
      </c>
      <c r="M9" s="81">
        <v>4</v>
      </c>
      <c r="N9" s="91">
        <v>4</v>
      </c>
      <c r="O9" s="92">
        <v>0</v>
      </c>
      <c r="P9" s="93">
        <f>N9+O9</f>
        <v>4</v>
      </c>
      <c r="Q9" s="82">
        <f>IFERROR(P9/M9,"-")</f>
        <v>1</v>
      </c>
      <c r="R9" s="81">
        <v>1</v>
      </c>
      <c r="S9" s="81">
        <v>2</v>
      </c>
      <c r="T9" s="82">
        <f>IFERROR(S9/(O9+P9),"-")</f>
        <v>0.5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>
        <v>1</v>
      </c>
      <c r="AW9" s="107">
        <f>IF(P9=0,"",IF(AV9=0,"",(AV9/P9)))</f>
        <v>0.25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2</v>
      </c>
      <c r="BF9" s="113">
        <f>IF(P9=0,"",IF(BE9=0,"",(BE9/P9)))</f>
        <v>0.5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/>
      <c r="BO9" s="120">
        <f>IF(P9=0,"",IF(BN9=0,"",(BN9/P9)))</f>
        <v>0</v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>
        <v>1</v>
      </c>
      <c r="BX9" s="127">
        <f>IF(P9=0,"",IF(BW9=0,"",(BW9/P9)))</f>
        <v>0.25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0.72727272727273</v>
      </c>
      <c r="B10" s="203" t="s">
        <v>77</v>
      </c>
      <c r="C10" s="203" t="s">
        <v>78</v>
      </c>
      <c r="D10" s="203" t="s">
        <v>72</v>
      </c>
      <c r="E10" s="203"/>
      <c r="F10" s="203" t="s">
        <v>64</v>
      </c>
      <c r="G10" s="203" t="s">
        <v>79</v>
      </c>
      <c r="H10" s="90" t="s">
        <v>80</v>
      </c>
      <c r="I10" s="90" t="s">
        <v>81</v>
      </c>
      <c r="J10" s="188">
        <v>55000</v>
      </c>
      <c r="K10" s="81">
        <v>5</v>
      </c>
      <c r="L10" s="81">
        <v>0</v>
      </c>
      <c r="M10" s="81">
        <v>208</v>
      </c>
      <c r="N10" s="91">
        <v>1</v>
      </c>
      <c r="O10" s="92">
        <v>0</v>
      </c>
      <c r="P10" s="93">
        <f>N10+O10</f>
        <v>1</v>
      </c>
      <c r="Q10" s="82">
        <f>IFERROR(P10/M10,"-")</f>
        <v>0.0048076923076923</v>
      </c>
      <c r="R10" s="81">
        <v>1</v>
      </c>
      <c r="S10" s="81">
        <v>0</v>
      </c>
      <c r="T10" s="82">
        <f>IFERROR(S10/(O10+P10),"-")</f>
        <v>0</v>
      </c>
      <c r="U10" s="182">
        <f>IFERROR(J10/SUM(P10:P11),"-")</f>
        <v>27500</v>
      </c>
      <c r="V10" s="84">
        <v>1</v>
      </c>
      <c r="W10" s="82">
        <f>IF(P10=0,"-",V10/P10)</f>
        <v>1</v>
      </c>
      <c r="X10" s="186">
        <v>40000</v>
      </c>
      <c r="Y10" s="187">
        <f>IFERROR(X10/P10,"-")</f>
        <v>40000</v>
      </c>
      <c r="Z10" s="187">
        <f>IFERROR(X10/V10,"-")</f>
        <v>40000</v>
      </c>
      <c r="AA10" s="188">
        <f>SUM(X10:X11)-SUM(J10:J11)</f>
        <v>-15000</v>
      </c>
      <c r="AB10" s="85">
        <f>SUM(X10:X11)/SUM(J10:J11)</f>
        <v>0.72727272727273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1</v>
      </c>
      <c r="BF10" s="113">
        <f>IF(P10=0,"",IF(BE10=0,"",(BE10/P10)))</f>
        <v>1</v>
      </c>
      <c r="BG10" s="112">
        <v>1</v>
      </c>
      <c r="BH10" s="114">
        <f>IFERROR(BG10/BE10,"-")</f>
        <v>1</v>
      </c>
      <c r="BI10" s="115">
        <v>40000</v>
      </c>
      <c r="BJ10" s="116">
        <f>IFERROR(BI10/BE10,"-")</f>
        <v>40000</v>
      </c>
      <c r="BK10" s="117"/>
      <c r="BL10" s="117"/>
      <c r="BM10" s="117">
        <v>1</v>
      </c>
      <c r="BN10" s="119"/>
      <c r="BO10" s="120">
        <f>IF(P10=0,"",IF(BN10=0,"",(BN10/P10)))</f>
        <v>0</v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1</v>
      </c>
      <c r="CP10" s="141">
        <v>40000</v>
      </c>
      <c r="CQ10" s="141">
        <v>40000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82</v>
      </c>
      <c r="C11" s="203"/>
      <c r="D11" s="203"/>
      <c r="E11" s="203"/>
      <c r="F11" s="203" t="s">
        <v>69</v>
      </c>
      <c r="G11" s="203"/>
      <c r="H11" s="90"/>
      <c r="I11" s="90"/>
      <c r="J11" s="188"/>
      <c r="K11" s="81">
        <v>39</v>
      </c>
      <c r="L11" s="81">
        <v>15</v>
      </c>
      <c r="M11" s="81">
        <v>3</v>
      </c>
      <c r="N11" s="91">
        <v>1</v>
      </c>
      <c r="O11" s="92">
        <v>0</v>
      </c>
      <c r="P11" s="93">
        <f>N11+O11</f>
        <v>1</v>
      </c>
      <c r="Q11" s="82">
        <f>IFERROR(P11/M11,"-")</f>
        <v>0.33333333333333</v>
      </c>
      <c r="R11" s="81">
        <v>0</v>
      </c>
      <c r="S11" s="81">
        <v>0</v>
      </c>
      <c r="T11" s="82">
        <f>IFERROR(S11/(O11+P11),"-")</f>
        <v>0</v>
      </c>
      <c r="U11" s="182"/>
      <c r="V11" s="84">
        <v>0</v>
      </c>
      <c r="W11" s="82">
        <f>IF(P11=0,"-",V11/P11)</f>
        <v>0</v>
      </c>
      <c r="X11" s="186">
        <v>0</v>
      </c>
      <c r="Y11" s="187">
        <f>IFERROR(X11/P11,"-")</f>
        <v>0</v>
      </c>
      <c r="Z11" s="187" t="str">
        <f>IFERROR(X11/V11,"-")</f>
        <v>-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>
        <v>1</v>
      </c>
      <c r="BO11" s="120">
        <f>IF(P11=0,"",IF(BN11=0,"",(BN11/P11)))</f>
        <v>1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/>
      <c r="BX11" s="127">
        <f>IF(P11=0,"",IF(BW11=0,"",(BW11/P11)))</f>
        <v>0</v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30"/>
      <c r="B12" s="87"/>
      <c r="C12" s="88"/>
      <c r="D12" s="88"/>
      <c r="E12" s="88"/>
      <c r="F12" s="89"/>
      <c r="G12" s="90"/>
      <c r="H12" s="90"/>
      <c r="I12" s="90"/>
      <c r="J12" s="192"/>
      <c r="K12" s="34"/>
      <c r="L12" s="34"/>
      <c r="M12" s="31"/>
      <c r="N12" s="23"/>
      <c r="O12" s="23"/>
      <c r="P12" s="23"/>
      <c r="Q12" s="33"/>
      <c r="R12" s="32"/>
      <c r="S12" s="23"/>
      <c r="T12" s="32"/>
      <c r="U12" s="183"/>
      <c r="V12" s="25"/>
      <c r="W12" s="25"/>
      <c r="X12" s="189"/>
      <c r="Y12" s="189"/>
      <c r="Z12" s="189"/>
      <c r="AA12" s="189"/>
      <c r="AB12" s="33"/>
      <c r="AC12" s="59"/>
      <c r="AD12" s="63"/>
      <c r="AE12" s="64"/>
      <c r="AF12" s="63"/>
      <c r="AG12" s="67"/>
      <c r="AH12" s="68"/>
      <c r="AI12" s="69"/>
      <c r="AJ12" s="70"/>
      <c r="AK12" s="70"/>
      <c r="AL12" s="70"/>
      <c r="AM12" s="63"/>
      <c r="AN12" s="64"/>
      <c r="AO12" s="63"/>
      <c r="AP12" s="67"/>
      <c r="AQ12" s="68"/>
      <c r="AR12" s="69"/>
      <c r="AS12" s="70"/>
      <c r="AT12" s="70"/>
      <c r="AU12" s="70"/>
      <c r="AV12" s="63"/>
      <c r="AW12" s="64"/>
      <c r="AX12" s="63"/>
      <c r="AY12" s="67"/>
      <c r="AZ12" s="68"/>
      <c r="BA12" s="69"/>
      <c r="BB12" s="70"/>
      <c r="BC12" s="70"/>
      <c r="BD12" s="70"/>
      <c r="BE12" s="63"/>
      <c r="BF12" s="64"/>
      <c r="BG12" s="63"/>
      <c r="BH12" s="67"/>
      <c r="BI12" s="68"/>
      <c r="BJ12" s="69"/>
      <c r="BK12" s="70"/>
      <c r="BL12" s="70"/>
      <c r="BM12" s="70"/>
      <c r="BN12" s="65"/>
      <c r="BO12" s="66"/>
      <c r="BP12" s="63"/>
      <c r="BQ12" s="67"/>
      <c r="BR12" s="68"/>
      <c r="BS12" s="69"/>
      <c r="BT12" s="70"/>
      <c r="BU12" s="70"/>
      <c r="BV12" s="70"/>
      <c r="BW12" s="65"/>
      <c r="BX12" s="66"/>
      <c r="BY12" s="63"/>
      <c r="BZ12" s="67"/>
      <c r="CA12" s="68"/>
      <c r="CB12" s="69"/>
      <c r="CC12" s="70"/>
      <c r="CD12" s="70"/>
      <c r="CE12" s="70"/>
      <c r="CF12" s="65"/>
      <c r="CG12" s="66"/>
      <c r="CH12" s="63"/>
      <c r="CI12" s="67"/>
      <c r="CJ12" s="68"/>
      <c r="CK12" s="69"/>
      <c r="CL12" s="70"/>
      <c r="CM12" s="70"/>
      <c r="CN12" s="70"/>
      <c r="CO12" s="71"/>
      <c r="CP12" s="68"/>
      <c r="CQ12" s="68"/>
      <c r="CR12" s="68"/>
      <c r="CS12" s="72"/>
    </row>
    <row r="13" spans="1:98">
      <c r="A13" s="30"/>
      <c r="B13" s="37"/>
      <c r="C13" s="21"/>
      <c r="D13" s="21"/>
      <c r="E13" s="21"/>
      <c r="F13" s="22"/>
      <c r="G13" s="36"/>
      <c r="H13" s="36"/>
      <c r="I13" s="75"/>
      <c r="J13" s="193"/>
      <c r="K13" s="34"/>
      <c r="L13" s="34"/>
      <c r="M13" s="31"/>
      <c r="N13" s="23"/>
      <c r="O13" s="23"/>
      <c r="P13" s="23"/>
      <c r="Q13" s="33"/>
      <c r="R13" s="32"/>
      <c r="S13" s="23"/>
      <c r="T13" s="32"/>
      <c r="U13" s="183"/>
      <c r="V13" s="25"/>
      <c r="W13" s="25"/>
      <c r="X13" s="189"/>
      <c r="Y13" s="189"/>
      <c r="Z13" s="189"/>
      <c r="AA13" s="189"/>
      <c r="AB13" s="33"/>
      <c r="AC13" s="61"/>
      <c r="AD13" s="63"/>
      <c r="AE13" s="64"/>
      <c r="AF13" s="63"/>
      <c r="AG13" s="67"/>
      <c r="AH13" s="68"/>
      <c r="AI13" s="69"/>
      <c r="AJ13" s="70"/>
      <c r="AK13" s="70"/>
      <c r="AL13" s="70"/>
      <c r="AM13" s="63"/>
      <c r="AN13" s="64"/>
      <c r="AO13" s="63"/>
      <c r="AP13" s="67"/>
      <c r="AQ13" s="68"/>
      <c r="AR13" s="69"/>
      <c r="AS13" s="70"/>
      <c r="AT13" s="70"/>
      <c r="AU13" s="70"/>
      <c r="AV13" s="63"/>
      <c r="AW13" s="64"/>
      <c r="AX13" s="63"/>
      <c r="AY13" s="67"/>
      <c r="AZ13" s="68"/>
      <c r="BA13" s="69"/>
      <c r="BB13" s="70"/>
      <c r="BC13" s="70"/>
      <c r="BD13" s="70"/>
      <c r="BE13" s="63"/>
      <c r="BF13" s="64"/>
      <c r="BG13" s="63"/>
      <c r="BH13" s="67"/>
      <c r="BI13" s="68"/>
      <c r="BJ13" s="69"/>
      <c r="BK13" s="70"/>
      <c r="BL13" s="70"/>
      <c r="BM13" s="70"/>
      <c r="BN13" s="65"/>
      <c r="BO13" s="66"/>
      <c r="BP13" s="63"/>
      <c r="BQ13" s="67"/>
      <c r="BR13" s="68"/>
      <c r="BS13" s="69"/>
      <c r="BT13" s="70"/>
      <c r="BU13" s="70"/>
      <c r="BV13" s="70"/>
      <c r="BW13" s="65"/>
      <c r="BX13" s="66"/>
      <c r="BY13" s="63"/>
      <c r="BZ13" s="67"/>
      <c r="CA13" s="68"/>
      <c r="CB13" s="69"/>
      <c r="CC13" s="70"/>
      <c r="CD13" s="70"/>
      <c r="CE13" s="70"/>
      <c r="CF13" s="65"/>
      <c r="CG13" s="66"/>
      <c r="CH13" s="63"/>
      <c r="CI13" s="67"/>
      <c r="CJ13" s="68"/>
      <c r="CK13" s="69"/>
      <c r="CL13" s="70"/>
      <c r="CM13" s="70"/>
      <c r="CN13" s="70"/>
      <c r="CO13" s="71"/>
      <c r="CP13" s="68"/>
      <c r="CQ13" s="68"/>
      <c r="CR13" s="68"/>
      <c r="CS13" s="72"/>
    </row>
    <row r="14" spans="1:98">
      <c r="A14" s="19">
        <f>AB14</f>
        <v>2.18125</v>
      </c>
      <c r="B14" s="39"/>
      <c r="C14" s="39"/>
      <c r="D14" s="39"/>
      <c r="E14" s="39"/>
      <c r="F14" s="39"/>
      <c r="G14" s="40" t="s">
        <v>83</v>
      </c>
      <c r="H14" s="40"/>
      <c r="I14" s="40"/>
      <c r="J14" s="190">
        <f>SUM(J6:J13)</f>
        <v>160000</v>
      </c>
      <c r="K14" s="41">
        <f>SUM(K6:K13)</f>
        <v>393</v>
      </c>
      <c r="L14" s="41">
        <f>SUM(L6:L13)</f>
        <v>122</v>
      </c>
      <c r="M14" s="41">
        <f>SUM(M6:M13)</f>
        <v>439</v>
      </c>
      <c r="N14" s="41">
        <f>SUM(N6:N13)</f>
        <v>44</v>
      </c>
      <c r="O14" s="41">
        <f>SUM(O6:O13)</f>
        <v>1</v>
      </c>
      <c r="P14" s="41">
        <f>SUM(P6:P13)</f>
        <v>45</v>
      </c>
      <c r="Q14" s="42">
        <f>IFERROR(P14/M14,"-")</f>
        <v>0.10250569476082</v>
      </c>
      <c r="R14" s="78">
        <f>SUM(R6:R13)</f>
        <v>14</v>
      </c>
      <c r="S14" s="78">
        <f>SUM(S6:S13)</f>
        <v>7</v>
      </c>
      <c r="T14" s="42">
        <f>IFERROR(R14/P14,"-")</f>
        <v>0.31111111111111</v>
      </c>
      <c r="U14" s="184">
        <f>IFERROR(J14/P14,"-")</f>
        <v>3555.5555555556</v>
      </c>
      <c r="V14" s="44">
        <f>SUM(V6:V13)</f>
        <v>10</v>
      </c>
      <c r="W14" s="42">
        <f>IFERROR(V14/P14,"-")</f>
        <v>0.22222222222222</v>
      </c>
      <c r="X14" s="190">
        <f>SUM(X6:X13)</f>
        <v>349000</v>
      </c>
      <c r="Y14" s="190">
        <f>IFERROR(X14/P14,"-")</f>
        <v>7755.5555555556</v>
      </c>
      <c r="Z14" s="190">
        <f>IFERROR(X14/V14,"-")</f>
        <v>34900</v>
      </c>
      <c r="AA14" s="190">
        <f>X14-J14</f>
        <v>189000</v>
      </c>
      <c r="AB14" s="47">
        <f>X14/J14</f>
        <v>2.18125</v>
      </c>
      <c r="AC14" s="60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84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2.756</v>
      </c>
      <c r="B6" s="203" t="s">
        <v>85</v>
      </c>
      <c r="C6" s="203" t="s">
        <v>86</v>
      </c>
      <c r="D6" s="203" t="s">
        <v>87</v>
      </c>
      <c r="E6" s="203" t="s">
        <v>88</v>
      </c>
      <c r="F6" s="203" t="s">
        <v>64</v>
      </c>
      <c r="G6" s="203" t="s">
        <v>89</v>
      </c>
      <c r="H6" s="90" t="s">
        <v>90</v>
      </c>
      <c r="I6" s="90" t="s">
        <v>91</v>
      </c>
      <c r="J6" s="188">
        <v>125000</v>
      </c>
      <c r="K6" s="81">
        <v>65</v>
      </c>
      <c r="L6" s="81">
        <v>0</v>
      </c>
      <c r="M6" s="81">
        <v>185</v>
      </c>
      <c r="N6" s="91">
        <v>25</v>
      </c>
      <c r="O6" s="92">
        <v>2</v>
      </c>
      <c r="P6" s="93">
        <f>N6+O6</f>
        <v>27</v>
      </c>
      <c r="Q6" s="82">
        <f>IFERROR(P6/M6,"-")</f>
        <v>0.14594594594595</v>
      </c>
      <c r="R6" s="81">
        <v>5</v>
      </c>
      <c r="S6" s="81">
        <v>8</v>
      </c>
      <c r="T6" s="82">
        <f>IFERROR(S6/(O6+P6),"-")</f>
        <v>0.27586206896552</v>
      </c>
      <c r="U6" s="182">
        <f>IFERROR(J6/SUM(P6:P7),"-")</f>
        <v>1000</v>
      </c>
      <c r="V6" s="84">
        <v>4</v>
      </c>
      <c r="W6" s="82">
        <f>IF(P6=0,"-",V6/P6)</f>
        <v>0.14814814814815</v>
      </c>
      <c r="X6" s="186">
        <v>37000</v>
      </c>
      <c r="Y6" s="187">
        <f>IFERROR(X6/P6,"-")</f>
        <v>1370.3703703704</v>
      </c>
      <c r="Z6" s="187">
        <f>IFERROR(X6/V6,"-")</f>
        <v>9250</v>
      </c>
      <c r="AA6" s="188">
        <f>SUM(X6:X7)-SUM(J6:J7)</f>
        <v>219500</v>
      </c>
      <c r="AB6" s="85">
        <f>SUM(X6:X7)/SUM(J6:J7)</f>
        <v>2.756</v>
      </c>
      <c r="AC6" s="79"/>
      <c r="AD6" s="94">
        <v>3</v>
      </c>
      <c r="AE6" s="95">
        <f>IF(P6=0,"",IF(AD6=0,"",(AD6/P6)))</f>
        <v>0.11111111111111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9</v>
      </c>
      <c r="AN6" s="101">
        <f>IF(P6=0,"",IF(AM6=0,"",(AM6/P6)))</f>
        <v>0.33333333333333</v>
      </c>
      <c r="AO6" s="100">
        <v>1</v>
      </c>
      <c r="AP6" s="102">
        <f>IFERROR(AP6/AM6,"-")</f>
        <v>0</v>
      </c>
      <c r="AQ6" s="103">
        <v>5000</v>
      </c>
      <c r="AR6" s="104">
        <f>IFERROR(AQ6/AM6,"-")</f>
        <v>555.55555555556</v>
      </c>
      <c r="AS6" s="105">
        <v>1</v>
      </c>
      <c r="AT6" s="105"/>
      <c r="AU6" s="105"/>
      <c r="AV6" s="106">
        <v>3</v>
      </c>
      <c r="AW6" s="107">
        <f>IF(P6=0,"",IF(AV6=0,"",(AV6/P6)))</f>
        <v>0.11111111111111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7</v>
      </c>
      <c r="BF6" s="113">
        <f>IF(P6=0,"",IF(BE6=0,"",(BE6/P6)))</f>
        <v>0.25925925925926</v>
      </c>
      <c r="BG6" s="112">
        <v>2</v>
      </c>
      <c r="BH6" s="114">
        <f>IFERROR(BG6/BE6,"-")</f>
        <v>0.28571428571429</v>
      </c>
      <c r="BI6" s="115">
        <v>29000</v>
      </c>
      <c r="BJ6" s="116">
        <f>IFERROR(BI6/BE6,"-")</f>
        <v>4142.8571428571</v>
      </c>
      <c r="BK6" s="117"/>
      <c r="BL6" s="117">
        <v>1</v>
      </c>
      <c r="BM6" s="117">
        <v>1</v>
      </c>
      <c r="BN6" s="119">
        <v>4</v>
      </c>
      <c r="BO6" s="120">
        <f>IF(P6=0,"",IF(BN6=0,"",(BN6/P6)))</f>
        <v>0.14814814814815</v>
      </c>
      <c r="BP6" s="121">
        <v>1</v>
      </c>
      <c r="BQ6" s="122">
        <f>IFERROR(BP6/BN6,"-")</f>
        <v>0.25</v>
      </c>
      <c r="BR6" s="123">
        <v>3000</v>
      </c>
      <c r="BS6" s="124">
        <f>IFERROR(BR6/BN6,"-")</f>
        <v>750</v>
      </c>
      <c r="BT6" s="125">
        <v>1</v>
      </c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>
        <v>1</v>
      </c>
      <c r="CG6" s="134">
        <f>IF(P6=0,"",IF(CF6=0,"",(CF6/P6)))</f>
        <v>0.037037037037037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4</v>
      </c>
      <c r="CP6" s="141">
        <v>37000</v>
      </c>
      <c r="CQ6" s="141">
        <v>21000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92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292</v>
      </c>
      <c r="L7" s="81">
        <v>204</v>
      </c>
      <c r="M7" s="81">
        <v>230</v>
      </c>
      <c r="N7" s="91">
        <v>96</v>
      </c>
      <c r="O7" s="92">
        <v>2</v>
      </c>
      <c r="P7" s="93">
        <f>N7+O7</f>
        <v>98</v>
      </c>
      <c r="Q7" s="82">
        <f>IFERROR(P7/M7,"-")</f>
        <v>0.42608695652174</v>
      </c>
      <c r="R7" s="81">
        <v>29</v>
      </c>
      <c r="S7" s="81">
        <v>20</v>
      </c>
      <c r="T7" s="82">
        <f>IFERROR(S7/(O7+P7),"-")</f>
        <v>0.2</v>
      </c>
      <c r="U7" s="182"/>
      <c r="V7" s="84">
        <v>5</v>
      </c>
      <c r="W7" s="82">
        <f>IF(P7=0,"-",V7/P7)</f>
        <v>0.051020408163265</v>
      </c>
      <c r="X7" s="186">
        <v>307500</v>
      </c>
      <c r="Y7" s="187">
        <f>IFERROR(X7/P7,"-")</f>
        <v>3137.7551020408</v>
      </c>
      <c r="Z7" s="187">
        <f>IFERROR(X7/V7,"-")</f>
        <v>61500</v>
      </c>
      <c r="AA7" s="188"/>
      <c r="AB7" s="85"/>
      <c r="AC7" s="79"/>
      <c r="AD7" s="94">
        <v>3</v>
      </c>
      <c r="AE7" s="95">
        <f>IF(P7=0,"",IF(AD7=0,"",(AD7/P7)))</f>
        <v>0.030612244897959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18</v>
      </c>
      <c r="AN7" s="101">
        <f>IF(P7=0,"",IF(AM7=0,"",(AM7/P7)))</f>
        <v>0.18367346938776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8</v>
      </c>
      <c r="AW7" s="107">
        <f>IF(P7=0,"",IF(AV7=0,"",(AV7/P7)))</f>
        <v>0.081632653061224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21</v>
      </c>
      <c r="BF7" s="113">
        <f>IF(P7=0,"",IF(BE7=0,"",(BE7/P7)))</f>
        <v>0.21428571428571</v>
      </c>
      <c r="BG7" s="112">
        <v>1</v>
      </c>
      <c r="BH7" s="114">
        <f>IFERROR(BG7/BE7,"-")</f>
        <v>0.047619047619048</v>
      </c>
      <c r="BI7" s="115">
        <v>62500</v>
      </c>
      <c r="BJ7" s="116">
        <f>IFERROR(BI7/BE7,"-")</f>
        <v>2976.1904761905</v>
      </c>
      <c r="BK7" s="117"/>
      <c r="BL7" s="117"/>
      <c r="BM7" s="117">
        <v>1</v>
      </c>
      <c r="BN7" s="119">
        <v>31</v>
      </c>
      <c r="BO7" s="120">
        <f>IF(P7=0,"",IF(BN7=0,"",(BN7/P7)))</f>
        <v>0.31632653061224</v>
      </c>
      <c r="BP7" s="121">
        <v>3</v>
      </c>
      <c r="BQ7" s="122">
        <f>IFERROR(BP7/BN7,"-")</f>
        <v>0.096774193548387</v>
      </c>
      <c r="BR7" s="123">
        <v>31000</v>
      </c>
      <c r="BS7" s="124">
        <f>IFERROR(BR7/BN7,"-")</f>
        <v>1000</v>
      </c>
      <c r="BT7" s="125">
        <v>1</v>
      </c>
      <c r="BU7" s="125">
        <v>1</v>
      </c>
      <c r="BV7" s="125">
        <v>1</v>
      </c>
      <c r="BW7" s="126">
        <v>14</v>
      </c>
      <c r="BX7" s="127">
        <f>IF(P7=0,"",IF(BW7=0,"",(BW7/P7)))</f>
        <v>0.14285714285714</v>
      </c>
      <c r="BY7" s="128">
        <v>1</v>
      </c>
      <c r="BZ7" s="129">
        <f>IFERROR(BY7/BW7,"-")</f>
        <v>0.071428571428571</v>
      </c>
      <c r="CA7" s="130">
        <v>214000</v>
      </c>
      <c r="CB7" s="131">
        <f>IFERROR(CA7/BW7,"-")</f>
        <v>15285.714285714</v>
      </c>
      <c r="CC7" s="132"/>
      <c r="CD7" s="132"/>
      <c r="CE7" s="132">
        <v>1</v>
      </c>
      <c r="CF7" s="133">
        <v>3</v>
      </c>
      <c r="CG7" s="134">
        <f>IF(P7=0,"",IF(CF7=0,"",(CF7/P7)))</f>
        <v>0.030612244897959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5</v>
      </c>
      <c r="CP7" s="141">
        <v>307500</v>
      </c>
      <c r="CQ7" s="141">
        <v>214000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2.756</v>
      </c>
      <c r="B10" s="39"/>
      <c r="C10" s="39"/>
      <c r="D10" s="39"/>
      <c r="E10" s="39"/>
      <c r="F10" s="39"/>
      <c r="G10" s="40" t="s">
        <v>93</v>
      </c>
      <c r="H10" s="40"/>
      <c r="I10" s="40"/>
      <c r="J10" s="190">
        <f>SUM(J6:J9)</f>
        <v>125000</v>
      </c>
      <c r="K10" s="41">
        <f>SUM(K6:K9)</f>
        <v>357</v>
      </c>
      <c r="L10" s="41">
        <f>SUM(L6:L9)</f>
        <v>204</v>
      </c>
      <c r="M10" s="41">
        <f>SUM(M6:M9)</f>
        <v>415</v>
      </c>
      <c r="N10" s="41">
        <f>SUM(N6:N9)</f>
        <v>121</v>
      </c>
      <c r="O10" s="41">
        <f>SUM(O6:O9)</f>
        <v>4</v>
      </c>
      <c r="P10" s="41">
        <f>SUM(P6:P9)</f>
        <v>125</v>
      </c>
      <c r="Q10" s="42">
        <f>IFERROR(P10/M10,"-")</f>
        <v>0.30120481927711</v>
      </c>
      <c r="R10" s="78">
        <f>SUM(R6:R9)</f>
        <v>34</v>
      </c>
      <c r="S10" s="78">
        <f>SUM(S6:S9)</f>
        <v>28</v>
      </c>
      <c r="T10" s="42">
        <f>IFERROR(R10/P10,"-")</f>
        <v>0.272</v>
      </c>
      <c r="U10" s="184">
        <f>IFERROR(J10/P10,"-")</f>
        <v>1000</v>
      </c>
      <c r="V10" s="44">
        <f>SUM(V6:V9)</f>
        <v>9</v>
      </c>
      <c r="W10" s="42">
        <f>IFERROR(V10/P10,"-")</f>
        <v>0.072</v>
      </c>
      <c r="X10" s="190">
        <f>SUM(X6:X9)</f>
        <v>344500</v>
      </c>
      <c r="Y10" s="190">
        <f>IFERROR(X10/P10,"-")</f>
        <v>2756</v>
      </c>
      <c r="Z10" s="190">
        <f>IFERROR(X10/V10,"-")</f>
        <v>38277.777777778</v>
      </c>
      <c r="AA10" s="190">
        <f>X10-J10</f>
        <v>219500</v>
      </c>
      <c r="AB10" s="47">
        <f>X10/J10</f>
        <v>2.756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