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<sst xmlns="http://schemas.openxmlformats.org/spreadsheetml/2006/main" uniqueCount="94">
  <si>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</si>
  <si>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</si>
  <si>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</si>
  <si>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</si>
  <si>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</si>
  <si>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</si>
  <si>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</si>
  <si>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</si>
  <si>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</si>
  <si>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</si>
  <si>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</si>
  <si>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</si>
  <si>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</si>
  <si>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</si>
  <si>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</si>
  <si>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</si>
  <si>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</si>
  <si>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</si>
  <si>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</si>
  <si>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</si>
  <si>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</si>
  <si>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</si>
  <si>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</si>
  <si>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</si>
  <si>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06月</t>
  </si>
  <si>
    <t>どきどき</t>
  </si>
  <si>
    <t>最終更新日</t>
  </si>
  <si>
    <t>09月30日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</si>
  <si>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</si>
  <si>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</si>
  <si>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</si>
  <si>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</si>
  <si>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</si>
  <si>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</si>
  <si>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</si>
  <si>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</si>
  <si>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</si>
  <si>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</si>
  <si>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</si>
  <si>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</si>
  <si>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</si>
  <si>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</si>
  <si>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</si>
  <si>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</si>
  <si>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</si>
  <si>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</si>
  <si>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</si>
  <si>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</si>
  <si>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</si>
  <si>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</si>
  <si>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</si>
  <si>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</si>
  <si>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</si>
  <si>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</si>
  <si>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</si>
  <si>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</si>
  <si>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</si>
  <si>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</si>
  <si>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</si>
  <si>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</si>
  <si>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ak292</t>
  </si>
  <si>
    <t>いろいろ</t>
  </si>
  <si>
    <t>企画枠どきどき塩見彩さんメイン</t>
  </si>
  <si>
    <t>lp02</t>
  </si>
  <si>
    <t>実話カタログ企画</t>
  </si>
  <si>
    <t>企画枠</t>
  </si>
  <si>
    <t>6月01日(火)</t>
  </si>
  <si>
    <t>ak293</t>
  </si>
  <si>
    <t>空電</t>
  </si>
  <si>
    <t>ak294</t>
  </si>
  <si>
    <t>大洋図書</t>
  </si>
  <si>
    <t>2Pスポーツ新聞_v01_どきどき(塩見彩さん)</t>
  </si>
  <si>
    <t>臨時増刊ラヴァーズ</t>
  </si>
  <si>
    <t>4C2P</t>
  </si>
  <si>
    <t>6月22日(火)</t>
  </si>
  <si>
    <t>ak295</t>
  </si>
  <si>
    <t>ak296</t>
  </si>
  <si>
    <t>日本ジャーナル出版</t>
  </si>
  <si>
    <t>1P記事_求む！中高年男性版_どきどき(塩見彩さん)</t>
  </si>
  <si>
    <t>週刊実話増刊「実話ザ・タブー」</t>
  </si>
  <si>
    <t>表4　4C1P</t>
  </si>
  <si>
    <t>6月23日(水)</t>
  </si>
  <si>
    <t>ak297</t>
  </si>
  <si>
    <t>ak298</t>
  </si>
  <si>
    <t>一水社</t>
  </si>
  <si>
    <t>50代からの男のゴラク</t>
  </si>
  <si>
    <t>6月28日(月)</t>
  </si>
  <si>
    <t>ak299</t>
  </si>
  <si>
    <t>ak300</t>
  </si>
  <si>
    <t>楽楽出版</t>
  </si>
  <si>
    <t>絶世World Class!!</t>
  </si>
  <si>
    <t>6月29日(火)</t>
  </si>
  <si>
    <t>ak301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</si>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</sst>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10</v>
      </c>
      <c r="D6" s="195">
        <v>405000</v>
      </c>
      <c r="E6" s="81">
        <v>673</v>
      </c>
      <c r="F6" s="81">
        <v>243</v>
      </c>
      <c r="G6" s="81">
        <v>595</v>
      </c>
      <c r="H6" s="91">
        <v>73</v>
      </c>
      <c r="I6" s="92">
        <v>0</v>
      </c>
      <c r="J6" s="145">
        <f>H6+I6</f>
        <v>73</v>
      </c>
      <c r="K6" s="82">
        <f>IFERROR(J6/G6,"-")</f>
        <v>0.12268907563025</v>
      </c>
      <c r="L6" s="81">
        <v>19</v>
      </c>
      <c r="M6" s="81">
        <v>12</v>
      </c>
      <c r="N6" s="82">
        <f>IFERROR(L6/J6,"-")</f>
        <v>0.26027397260274</v>
      </c>
      <c r="O6" s="83">
        <f>IFERROR(D6/J6,"-")</f>
        <v>5547.9452054795</v>
      </c>
      <c r="P6" s="84">
        <v>17</v>
      </c>
      <c r="Q6" s="82">
        <f>IFERROR(P6/J6,"-")</f>
        <v>0.23287671232877</v>
      </c>
      <c r="R6" s="200">
        <v>835000</v>
      </c>
      <c r="S6" s="201">
        <f>IFERROR(R6/J6,"-")</f>
        <v>11438.356164384</v>
      </c>
      <c r="T6" s="201">
        <f>IFERROR(R6/P6,"-")</f>
        <v>49117.647058824</v>
      </c>
      <c r="U6" s="195">
        <f>IFERROR(R6-D6,"-")</f>
        <v>430000</v>
      </c>
      <c r="V6" s="85">
        <f>R6/D6</f>
        <v>2.0617283950617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405000</v>
      </c>
      <c r="E9" s="41">
        <f>SUM(E6:E7)</f>
        <v>673</v>
      </c>
      <c r="F9" s="41">
        <f>SUM(F6:F7)</f>
        <v>243</v>
      </c>
      <c r="G9" s="41">
        <f>SUM(G6:G7)</f>
        <v>595</v>
      </c>
      <c r="H9" s="41">
        <f>SUM(H6:H7)</f>
        <v>73</v>
      </c>
      <c r="I9" s="41">
        <f>SUM(I6:I7)</f>
        <v>0</v>
      </c>
      <c r="J9" s="41">
        <f>SUM(J6:J7)</f>
        <v>73</v>
      </c>
      <c r="K9" s="42">
        <f>IFERROR(J9/G9,"-")</f>
        <v>0.12268907563025</v>
      </c>
      <c r="L9" s="78">
        <f>SUM(L6:L7)</f>
        <v>19</v>
      </c>
      <c r="M9" s="78">
        <f>SUM(M6:M7)</f>
        <v>12</v>
      </c>
      <c r="N9" s="42">
        <f>IFERROR(L9/J9,"-")</f>
        <v>0.26027397260274</v>
      </c>
      <c r="O9" s="43">
        <f>IFERROR(D9/J9,"-")</f>
        <v>5547.9452054795</v>
      </c>
      <c r="P9" s="44">
        <f>SUM(P6:P7)</f>
        <v>17</v>
      </c>
      <c r="Q9" s="42">
        <f>IFERROR(P9/J9,"-")</f>
        <v>0.23287671232877</v>
      </c>
      <c r="R9" s="45">
        <f>SUM(R6:R7)</f>
        <v>835000</v>
      </c>
      <c r="S9" s="45">
        <f>IFERROR(R9/J9,"-")</f>
        <v>11438.356164384</v>
      </c>
      <c r="T9" s="45">
        <f>IFERROR(R9/P9,"-")</f>
        <v>49117.647058824</v>
      </c>
      <c r="U9" s="46">
        <f>SUM(U6:U7)</f>
        <v>430000</v>
      </c>
      <c r="V9" s="47">
        <f>IFERROR(R9/D9,"-")</f>
        <v>2.0617283950617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5.0333333333333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60000</v>
      </c>
      <c r="K6" s="81">
        <v>38</v>
      </c>
      <c r="L6" s="81">
        <v>0</v>
      </c>
      <c r="M6" s="81">
        <v>190</v>
      </c>
      <c r="N6" s="91">
        <v>9</v>
      </c>
      <c r="O6" s="92">
        <v>0</v>
      </c>
      <c r="P6" s="93">
        <f>N6+O6</f>
        <v>9</v>
      </c>
      <c r="Q6" s="82">
        <f>IFERROR(P6/M6,"-")</f>
        <v>0.047368421052632</v>
      </c>
      <c r="R6" s="81">
        <v>3</v>
      </c>
      <c r="S6" s="81">
        <v>1</v>
      </c>
      <c r="T6" s="82">
        <f>IFERROR(S6/(O6+P6),"-")</f>
        <v>0.11111111111111</v>
      </c>
      <c r="U6" s="182">
        <f>IFERROR(J6/SUM(P6:P7),"-")</f>
        <v>2222.2222222222</v>
      </c>
      <c r="V6" s="84">
        <v>1</v>
      </c>
      <c r="W6" s="82">
        <f>IF(P6=0,"-",V6/P6)</f>
        <v>0.11111111111111</v>
      </c>
      <c r="X6" s="186">
        <v>5000</v>
      </c>
      <c r="Y6" s="187">
        <f>IFERROR(X6/P6,"-")</f>
        <v>555.55555555556</v>
      </c>
      <c r="Z6" s="187">
        <f>IFERROR(X6/V6,"-")</f>
        <v>5000</v>
      </c>
      <c r="AA6" s="188">
        <f>SUM(X6:X7)-SUM(J6:J7)</f>
        <v>242000</v>
      </c>
      <c r="AB6" s="85">
        <f>SUM(X6:X7)/SUM(J6:J7)</f>
        <v>5.0333333333333</v>
      </c>
      <c r="AC6" s="79"/>
      <c r="AD6" s="94">
        <v>2</v>
      </c>
      <c r="AE6" s="95">
        <f>IF(P6=0,"",IF(AD6=0,"",(AD6/P6)))</f>
        <v>0.22222222222222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2</v>
      </c>
      <c r="AW6" s="107">
        <f>IF(P6=0,"",IF(AV6=0,"",(AV6/P6)))</f>
        <v>0.22222222222222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0.11111111111111</v>
      </c>
      <c r="BG6" s="112">
        <v>1</v>
      </c>
      <c r="BH6" s="114">
        <f>IFERROR(BG6/BE6,"-")</f>
        <v>1</v>
      </c>
      <c r="BI6" s="115">
        <v>5000</v>
      </c>
      <c r="BJ6" s="116">
        <f>IFERROR(BI6/BE6,"-")</f>
        <v>5000</v>
      </c>
      <c r="BK6" s="117">
        <v>1</v>
      </c>
      <c r="BL6" s="117"/>
      <c r="BM6" s="117"/>
      <c r="BN6" s="119">
        <v>4</v>
      </c>
      <c r="BO6" s="120">
        <f>IF(P6=0,"",IF(BN6=0,"",(BN6/P6)))</f>
        <v>0.44444444444444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5000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321</v>
      </c>
      <c r="L7" s="81">
        <v>109</v>
      </c>
      <c r="M7" s="81">
        <v>114</v>
      </c>
      <c r="N7" s="91">
        <v>18</v>
      </c>
      <c r="O7" s="92">
        <v>0</v>
      </c>
      <c r="P7" s="93">
        <f>N7+O7</f>
        <v>18</v>
      </c>
      <c r="Q7" s="82">
        <f>IFERROR(P7/M7,"-")</f>
        <v>0.15789473684211</v>
      </c>
      <c r="R7" s="81">
        <v>6</v>
      </c>
      <c r="S7" s="81">
        <v>3</v>
      </c>
      <c r="T7" s="82">
        <f>IFERROR(S7/(O7+P7),"-")</f>
        <v>0.16666666666667</v>
      </c>
      <c r="U7" s="182"/>
      <c r="V7" s="84">
        <v>5</v>
      </c>
      <c r="W7" s="82">
        <f>IF(P7=0,"-",V7/P7)</f>
        <v>0.27777777777778</v>
      </c>
      <c r="X7" s="186">
        <v>297000</v>
      </c>
      <c r="Y7" s="187">
        <f>IFERROR(X7/P7,"-")</f>
        <v>16500</v>
      </c>
      <c r="Z7" s="187">
        <f>IFERROR(X7/V7,"-")</f>
        <v>59400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0.055555555555556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10</v>
      </c>
      <c r="BF7" s="113">
        <f>IF(P7=0,"",IF(BE7=0,"",(BE7/P7)))</f>
        <v>0.55555555555556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0.11111111111111</v>
      </c>
      <c r="BP7" s="121">
        <v>1</v>
      </c>
      <c r="BQ7" s="122">
        <f>IFERROR(BP7/BN7,"-")</f>
        <v>0.5</v>
      </c>
      <c r="BR7" s="123">
        <v>95000</v>
      </c>
      <c r="BS7" s="124">
        <f>IFERROR(BR7/BN7,"-")</f>
        <v>47500</v>
      </c>
      <c r="BT7" s="125"/>
      <c r="BU7" s="125"/>
      <c r="BV7" s="125">
        <v>1</v>
      </c>
      <c r="BW7" s="126">
        <v>4</v>
      </c>
      <c r="BX7" s="127">
        <f>IF(P7=0,"",IF(BW7=0,"",(BW7/P7)))</f>
        <v>0.22222222222222</v>
      </c>
      <c r="BY7" s="128">
        <v>4</v>
      </c>
      <c r="BZ7" s="129">
        <f>IFERROR(BY7/BW7,"-")</f>
        <v>1</v>
      </c>
      <c r="CA7" s="130">
        <v>202000</v>
      </c>
      <c r="CB7" s="131">
        <f>IFERROR(CA7/BW7,"-")</f>
        <v>50500</v>
      </c>
      <c r="CC7" s="132"/>
      <c r="CD7" s="132"/>
      <c r="CE7" s="132">
        <v>4</v>
      </c>
      <c r="CF7" s="133">
        <v>1</v>
      </c>
      <c r="CG7" s="134">
        <f>IF(P7=0,"",IF(CF7=0,"",(CF7/P7)))</f>
        <v>0.055555555555556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5</v>
      </c>
      <c r="CP7" s="141">
        <v>297000</v>
      </c>
      <c r="CQ7" s="141">
        <v>128000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1.8533333333333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75000</v>
      </c>
      <c r="K8" s="81">
        <v>22</v>
      </c>
      <c r="L8" s="81">
        <v>0</v>
      </c>
      <c r="M8" s="81">
        <v>70</v>
      </c>
      <c r="N8" s="91">
        <v>3</v>
      </c>
      <c r="O8" s="92">
        <v>0</v>
      </c>
      <c r="P8" s="93">
        <f>N8+O8</f>
        <v>3</v>
      </c>
      <c r="Q8" s="82">
        <f>IFERROR(P8/M8,"-")</f>
        <v>0.042857142857143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4411.7647058824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64000</v>
      </c>
      <c r="AB8" s="85">
        <f>SUM(X8:X9)/SUM(J8:J9)</f>
        <v>1.8533333333333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0.66666666666667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0.33333333333333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113</v>
      </c>
      <c r="L9" s="81">
        <v>60</v>
      </c>
      <c r="M9" s="81">
        <v>78</v>
      </c>
      <c r="N9" s="91">
        <v>14</v>
      </c>
      <c r="O9" s="92">
        <v>0</v>
      </c>
      <c r="P9" s="93">
        <f>N9+O9</f>
        <v>14</v>
      </c>
      <c r="Q9" s="82">
        <f>IFERROR(P9/M9,"-")</f>
        <v>0.17948717948718</v>
      </c>
      <c r="R9" s="81">
        <v>4</v>
      </c>
      <c r="S9" s="81">
        <v>5</v>
      </c>
      <c r="T9" s="82">
        <f>IFERROR(S9/(O9+P9),"-")</f>
        <v>0.35714285714286</v>
      </c>
      <c r="U9" s="182"/>
      <c r="V9" s="84">
        <v>3</v>
      </c>
      <c r="W9" s="82">
        <f>IF(P9=0,"-",V9/P9)</f>
        <v>0.21428571428571</v>
      </c>
      <c r="X9" s="186">
        <v>139000</v>
      </c>
      <c r="Y9" s="187">
        <f>IFERROR(X9/P9,"-")</f>
        <v>9928.5714285714</v>
      </c>
      <c r="Z9" s="187">
        <f>IFERROR(X9/V9,"-")</f>
        <v>46333.333333333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0.071428571428571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5</v>
      </c>
      <c r="BF9" s="113">
        <f>IF(P9=0,"",IF(BE9=0,"",(BE9/P9)))</f>
        <v>0.35714285714286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5</v>
      </c>
      <c r="BO9" s="120">
        <f>IF(P9=0,"",IF(BN9=0,"",(BN9/P9)))</f>
        <v>0.35714285714286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0.14285714285714</v>
      </c>
      <c r="BY9" s="128">
        <v>2</v>
      </c>
      <c r="BZ9" s="129">
        <f>IFERROR(BY9/BW9,"-")</f>
        <v>1</v>
      </c>
      <c r="CA9" s="130">
        <v>61000</v>
      </c>
      <c r="CB9" s="131">
        <f>IFERROR(CA9/BW9,"-")</f>
        <v>30500</v>
      </c>
      <c r="CC9" s="132">
        <v>1</v>
      </c>
      <c r="CD9" s="132"/>
      <c r="CE9" s="132">
        <v>1</v>
      </c>
      <c r="CF9" s="133">
        <v>1</v>
      </c>
      <c r="CG9" s="134">
        <f>IF(P9=0,"",IF(CF9=0,"",(CF9/P9)))</f>
        <v>0.071428571428571</v>
      </c>
      <c r="CH9" s="135">
        <v>1</v>
      </c>
      <c r="CI9" s="136">
        <f>IFERROR(CH9/CF9,"-")</f>
        <v>1</v>
      </c>
      <c r="CJ9" s="137">
        <v>78000</v>
      </c>
      <c r="CK9" s="138">
        <f>IFERROR(CJ9/CF9,"-")</f>
        <v>78000</v>
      </c>
      <c r="CL9" s="139"/>
      <c r="CM9" s="139"/>
      <c r="CN9" s="139">
        <v>1</v>
      </c>
      <c r="CO9" s="140">
        <v>3</v>
      </c>
      <c r="CP9" s="141">
        <v>139000</v>
      </c>
      <c r="CQ9" s="141">
        <v>78000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0.08</v>
      </c>
      <c r="B10" s="203" t="s">
        <v>76</v>
      </c>
      <c r="C10" s="203" t="s">
        <v>77</v>
      </c>
      <c r="D10" s="203" t="s">
        <v>78</v>
      </c>
      <c r="E10" s="203"/>
      <c r="F10" s="203" t="s">
        <v>63</v>
      </c>
      <c r="G10" s="203" t="s">
        <v>79</v>
      </c>
      <c r="H10" s="90" t="s">
        <v>80</v>
      </c>
      <c r="I10" s="90" t="s">
        <v>81</v>
      </c>
      <c r="J10" s="188">
        <v>125000</v>
      </c>
      <c r="K10" s="81">
        <v>14</v>
      </c>
      <c r="L10" s="81">
        <v>0</v>
      </c>
      <c r="M10" s="81">
        <v>38</v>
      </c>
      <c r="N10" s="91">
        <v>4</v>
      </c>
      <c r="O10" s="92">
        <v>0</v>
      </c>
      <c r="P10" s="93">
        <f>N10+O10</f>
        <v>4</v>
      </c>
      <c r="Q10" s="82">
        <f>IFERROR(P10/M10,"-")</f>
        <v>0.10526315789474</v>
      </c>
      <c r="R10" s="81">
        <v>1</v>
      </c>
      <c r="S10" s="81">
        <v>0</v>
      </c>
      <c r="T10" s="82">
        <f>IFERROR(S10/(O10+P10),"-")</f>
        <v>0</v>
      </c>
      <c r="U10" s="182">
        <f>IFERROR(J10/SUM(P10:P11),"-")</f>
        <v>13888.888888889</v>
      </c>
      <c r="V10" s="84">
        <v>1</v>
      </c>
      <c r="W10" s="82">
        <f>IF(P10=0,"-",V10/P10)</f>
        <v>0.25</v>
      </c>
      <c r="X10" s="186">
        <v>10000</v>
      </c>
      <c r="Y10" s="187">
        <f>IFERROR(X10/P10,"-")</f>
        <v>2500</v>
      </c>
      <c r="Z10" s="187">
        <f>IFERROR(X10/V10,"-")</f>
        <v>10000</v>
      </c>
      <c r="AA10" s="188">
        <f>SUM(X10:X11)-SUM(J10:J11)</f>
        <v>-115000</v>
      </c>
      <c r="AB10" s="85">
        <f>SUM(X10:X11)/SUM(J10:J11)</f>
        <v>0.08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0.5</v>
      </c>
      <c r="BP10" s="121">
        <v>1</v>
      </c>
      <c r="BQ10" s="122">
        <f>IFERROR(BP10/BN10,"-")</f>
        <v>0.5</v>
      </c>
      <c r="BR10" s="123">
        <v>10000</v>
      </c>
      <c r="BS10" s="124">
        <f>IFERROR(BR10/BN10,"-")</f>
        <v>5000</v>
      </c>
      <c r="BT10" s="125"/>
      <c r="BU10" s="125">
        <v>1</v>
      </c>
      <c r="BV10" s="125"/>
      <c r="BW10" s="126">
        <v>1</v>
      </c>
      <c r="BX10" s="127">
        <f>IF(P10=0,"",IF(BW10=0,"",(BW10/P10)))</f>
        <v>0.25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10000</v>
      </c>
      <c r="CQ10" s="141">
        <v>10000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82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67</v>
      </c>
      <c r="L11" s="81">
        <v>31</v>
      </c>
      <c r="M11" s="81">
        <v>23</v>
      </c>
      <c r="N11" s="91">
        <v>5</v>
      </c>
      <c r="O11" s="92">
        <v>0</v>
      </c>
      <c r="P11" s="93">
        <f>N11+O11</f>
        <v>5</v>
      </c>
      <c r="Q11" s="82">
        <f>IFERROR(P11/M11,"-")</f>
        <v>0.21739130434783</v>
      </c>
      <c r="R11" s="81">
        <v>0</v>
      </c>
      <c r="S11" s="81">
        <v>2</v>
      </c>
      <c r="T11" s="82">
        <f>IFERROR(S11/(O11+P11),"-")</f>
        <v>0.4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0.2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0.4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4.0421052631579</v>
      </c>
      <c r="B12" s="203" t="s">
        <v>83</v>
      </c>
      <c r="C12" s="203" t="s">
        <v>84</v>
      </c>
      <c r="D12" s="203" t="s">
        <v>78</v>
      </c>
      <c r="E12" s="203"/>
      <c r="F12" s="203" t="s">
        <v>63</v>
      </c>
      <c r="G12" s="203" t="s">
        <v>85</v>
      </c>
      <c r="H12" s="90" t="s">
        <v>80</v>
      </c>
      <c r="I12" s="90" t="s">
        <v>86</v>
      </c>
      <c r="J12" s="188">
        <v>95000</v>
      </c>
      <c r="K12" s="81">
        <v>14</v>
      </c>
      <c r="L12" s="81">
        <v>0</v>
      </c>
      <c r="M12" s="81">
        <v>39</v>
      </c>
      <c r="N12" s="91">
        <v>6</v>
      </c>
      <c r="O12" s="92">
        <v>0</v>
      </c>
      <c r="P12" s="93">
        <f>N12+O12</f>
        <v>6</v>
      </c>
      <c r="Q12" s="82">
        <f>IFERROR(P12/M12,"-")</f>
        <v>0.15384615384615</v>
      </c>
      <c r="R12" s="81">
        <v>1</v>
      </c>
      <c r="S12" s="81">
        <v>1</v>
      </c>
      <c r="T12" s="82">
        <f>IFERROR(S12/(O12+P12),"-")</f>
        <v>0.16666666666667</v>
      </c>
      <c r="U12" s="182">
        <f>IFERROR(J12/SUM(P12:P13),"-")</f>
        <v>5588.2352941176</v>
      </c>
      <c r="V12" s="84">
        <v>2</v>
      </c>
      <c r="W12" s="82">
        <f>IF(P12=0,"-",V12/P12)</f>
        <v>0.33333333333333</v>
      </c>
      <c r="X12" s="186">
        <v>10000</v>
      </c>
      <c r="Y12" s="187">
        <f>IFERROR(X12/P12,"-")</f>
        <v>1666.6666666667</v>
      </c>
      <c r="Z12" s="187">
        <f>IFERROR(X12/V12,"-")</f>
        <v>5000</v>
      </c>
      <c r="AA12" s="188">
        <f>SUM(X12:X13)-SUM(J12:J13)</f>
        <v>289000</v>
      </c>
      <c r="AB12" s="85">
        <f>SUM(X12:X13)/SUM(J12:J13)</f>
        <v>4.0421052631579</v>
      </c>
      <c r="AC12" s="79"/>
      <c r="AD12" s="94">
        <v>1</v>
      </c>
      <c r="AE12" s="95">
        <f>IF(P12=0,"",IF(AD12=0,"",(AD12/P12)))</f>
        <v>0.16666666666667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0.16666666666667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3</v>
      </c>
      <c r="BO12" s="120">
        <f>IF(P12=0,"",IF(BN12=0,"",(BN12/P12)))</f>
        <v>0.5</v>
      </c>
      <c r="BP12" s="121">
        <v>1</v>
      </c>
      <c r="BQ12" s="122">
        <f>IFERROR(BP12/BN12,"-")</f>
        <v>0.33333333333333</v>
      </c>
      <c r="BR12" s="123">
        <v>5000</v>
      </c>
      <c r="BS12" s="124">
        <f>IFERROR(BR12/BN12,"-")</f>
        <v>1666.6666666667</v>
      </c>
      <c r="BT12" s="125">
        <v>1</v>
      </c>
      <c r="BU12" s="125"/>
      <c r="BV12" s="125"/>
      <c r="BW12" s="126">
        <v>1</v>
      </c>
      <c r="BX12" s="127">
        <f>IF(P12=0,"",IF(BW12=0,"",(BW12/P12)))</f>
        <v>0.16666666666667</v>
      </c>
      <c r="BY12" s="128">
        <v>1</v>
      </c>
      <c r="BZ12" s="129">
        <f>IFERROR(BY12/BW12,"-")</f>
        <v>1</v>
      </c>
      <c r="CA12" s="130">
        <v>5000</v>
      </c>
      <c r="CB12" s="131">
        <f>IFERROR(CA12/BW12,"-")</f>
        <v>5000</v>
      </c>
      <c r="CC12" s="132">
        <v>1</v>
      </c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10000</v>
      </c>
      <c r="CQ12" s="141">
        <v>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87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59</v>
      </c>
      <c r="L13" s="81">
        <v>30</v>
      </c>
      <c r="M13" s="81">
        <v>28</v>
      </c>
      <c r="N13" s="91">
        <v>11</v>
      </c>
      <c r="O13" s="92">
        <v>0</v>
      </c>
      <c r="P13" s="93">
        <f>N13+O13</f>
        <v>11</v>
      </c>
      <c r="Q13" s="82">
        <f>IFERROR(P13/M13,"-")</f>
        <v>0.39285714285714</v>
      </c>
      <c r="R13" s="81">
        <v>4</v>
      </c>
      <c r="S13" s="81">
        <v>0</v>
      </c>
      <c r="T13" s="82">
        <f>IFERROR(S13/(O13+P13),"-")</f>
        <v>0</v>
      </c>
      <c r="U13" s="182"/>
      <c r="V13" s="84">
        <v>5</v>
      </c>
      <c r="W13" s="82">
        <f>IF(P13=0,"-",V13/P13)</f>
        <v>0.45454545454545</v>
      </c>
      <c r="X13" s="186">
        <v>374000</v>
      </c>
      <c r="Y13" s="187">
        <f>IFERROR(X13/P13,"-")</f>
        <v>34000</v>
      </c>
      <c r="Z13" s="187">
        <f>IFERROR(X13/V13,"-")</f>
        <v>74800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2</v>
      </c>
      <c r="AN13" s="101">
        <f>IF(P13=0,"",IF(AM13=0,"",(AM13/P13)))</f>
        <v>0.18181818181818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0.18181818181818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0.27272727272727</v>
      </c>
      <c r="BP13" s="121">
        <v>2</v>
      </c>
      <c r="BQ13" s="122">
        <f>IFERROR(BP13/BN13,"-")</f>
        <v>0.66666666666667</v>
      </c>
      <c r="BR13" s="123">
        <v>96000</v>
      </c>
      <c r="BS13" s="124">
        <f>IFERROR(BR13/BN13,"-")</f>
        <v>32000</v>
      </c>
      <c r="BT13" s="125"/>
      <c r="BU13" s="125"/>
      <c r="BV13" s="125">
        <v>2</v>
      </c>
      <c r="BW13" s="126">
        <v>2</v>
      </c>
      <c r="BX13" s="127">
        <f>IF(P13=0,"",IF(BW13=0,"",(BW13/P13)))</f>
        <v>0.18181818181818</v>
      </c>
      <c r="BY13" s="128">
        <v>2</v>
      </c>
      <c r="BZ13" s="129">
        <f>IFERROR(BY13/BW13,"-")</f>
        <v>1</v>
      </c>
      <c r="CA13" s="130">
        <v>160000</v>
      </c>
      <c r="CB13" s="131">
        <f>IFERROR(CA13/BW13,"-")</f>
        <v>80000</v>
      </c>
      <c r="CC13" s="132"/>
      <c r="CD13" s="132"/>
      <c r="CE13" s="132">
        <v>2</v>
      </c>
      <c r="CF13" s="133">
        <v>2</v>
      </c>
      <c r="CG13" s="134">
        <f>IF(P13=0,"",IF(CF13=0,"",(CF13/P13)))</f>
        <v>0.18181818181818</v>
      </c>
      <c r="CH13" s="135">
        <v>1</v>
      </c>
      <c r="CI13" s="136">
        <f>IFERROR(CH13/CF13,"-")</f>
        <v>0.5</v>
      </c>
      <c r="CJ13" s="137">
        <v>118000</v>
      </c>
      <c r="CK13" s="138">
        <f>IFERROR(CJ13/CF13,"-")</f>
        <v>59000</v>
      </c>
      <c r="CL13" s="139"/>
      <c r="CM13" s="139"/>
      <c r="CN13" s="139">
        <v>1</v>
      </c>
      <c r="CO13" s="140">
        <v>5</v>
      </c>
      <c r="CP13" s="141">
        <v>374000</v>
      </c>
      <c r="CQ13" s="141">
        <v>118000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</v>
      </c>
      <c r="B14" s="203" t="s">
        <v>88</v>
      </c>
      <c r="C14" s="203" t="s">
        <v>89</v>
      </c>
      <c r="D14" s="203" t="s">
        <v>71</v>
      </c>
      <c r="E14" s="203"/>
      <c r="F14" s="203" t="s">
        <v>63</v>
      </c>
      <c r="G14" s="203" t="s">
        <v>90</v>
      </c>
      <c r="H14" s="90" t="s">
        <v>73</v>
      </c>
      <c r="I14" s="90" t="s">
        <v>91</v>
      </c>
      <c r="J14" s="188">
        <v>50000</v>
      </c>
      <c r="K14" s="81">
        <v>7</v>
      </c>
      <c r="L14" s="81">
        <v>0</v>
      </c>
      <c r="M14" s="81">
        <v>12</v>
      </c>
      <c r="N14" s="91">
        <v>1</v>
      </c>
      <c r="O14" s="92">
        <v>0</v>
      </c>
      <c r="P14" s="93">
        <f>N14+O14</f>
        <v>1</v>
      </c>
      <c r="Q14" s="82">
        <f>IFERROR(P14/M14,"-")</f>
        <v>0.083333333333333</v>
      </c>
      <c r="R14" s="81">
        <v>0</v>
      </c>
      <c r="S14" s="81">
        <v>0</v>
      </c>
      <c r="T14" s="82">
        <f>IFERROR(S14/(O14+P14),"-")</f>
        <v>0</v>
      </c>
      <c r="U14" s="182">
        <f>IFERROR(J14/SUM(P14:P15),"-")</f>
        <v>16666.666666667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-50000</v>
      </c>
      <c r="AB14" s="85">
        <f>SUM(X14:X15)/SUM(J14:J15)</f>
        <v>0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1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92</v>
      </c>
      <c r="C15" s="203"/>
      <c r="D15" s="203"/>
      <c r="E15" s="203"/>
      <c r="F15" s="203" t="s">
        <v>68</v>
      </c>
      <c r="G15" s="203"/>
      <c r="H15" s="90"/>
      <c r="I15" s="90"/>
      <c r="J15" s="188"/>
      <c r="K15" s="81">
        <v>18</v>
      </c>
      <c r="L15" s="81">
        <v>13</v>
      </c>
      <c r="M15" s="81">
        <v>3</v>
      </c>
      <c r="N15" s="91">
        <v>2</v>
      </c>
      <c r="O15" s="92">
        <v>0</v>
      </c>
      <c r="P15" s="93">
        <f>N15+O15</f>
        <v>2</v>
      </c>
      <c r="Q15" s="82">
        <f>IFERROR(P15/M15,"-")</f>
        <v>0.66666666666667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1</v>
      </c>
      <c r="AW15" s="107">
        <f>IF(P15=0,"",IF(AV15=0,"",(AV15/P15)))</f>
        <v>0.5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0.5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92"/>
      <c r="K16" s="34"/>
      <c r="L16" s="34"/>
      <c r="M16" s="31"/>
      <c r="N16" s="23"/>
      <c r="O16" s="23"/>
      <c r="P16" s="23"/>
      <c r="Q16" s="33"/>
      <c r="R16" s="32"/>
      <c r="S16" s="23"/>
      <c r="T16" s="32"/>
      <c r="U16" s="183"/>
      <c r="V16" s="25"/>
      <c r="W16" s="25"/>
      <c r="X16" s="189"/>
      <c r="Y16" s="189"/>
      <c r="Z16" s="189"/>
      <c r="AA16" s="189"/>
      <c r="AB16" s="33"/>
      <c r="AC16" s="59"/>
      <c r="AD16" s="63"/>
      <c r="AE16" s="64"/>
      <c r="AF16" s="63"/>
      <c r="AG16" s="67"/>
      <c r="AH16" s="68"/>
      <c r="AI16" s="69"/>
      <c r="AJ16" s="70"/>
      <c r="AK16" s="70"/>
      <c r="AL16" s="70"/>
      <c r="AM16" s="63"/>
      <c r="AN16" s="64"/>
      <c r="AO16" s="63"/>
      <c r="AP16" s="67"/>
      <c r="AQ16" s="68"/>
      <c r="AR16" s="69"/>
      <c r="AS16" s="70"/>
      <c r="AT16" s="70"/>
      <c r="AU16" s="70"/>
      <c r="AV16" s="63"/>
      <c r="AW16" s="64"/>
      <c r="AX16" s="63"/>
      <c r="AY16" s="67"/>
      <c r="AZ16" s="68"/>
      <c r="BA16" s="69"/>
      <c r="BB16" s="70"/>
      <c r="BC16" s="70"/>
      <c r="BD16" s="70"/>
      <c r="BE16" s="63"/>
      <c r="BF16" s="64"/>
      <c r="BG16" s="63"/>
      <c r="BH16" s="67"/>
      <c r="BI16" s="68"/>
      <c r="BJ16" s="69"/>
      <c r="BK16" s="70"/>
      <c r="BL16" s="70"/>
      <c r="BM16" s="70"/>
      <c r="BN16" s="65"/>
      <c r="BO16" s="66"/>
      <c r="BP16" s="63"/>
      <c r="BQ16" s="67"/>
      <c r="BR16" s="68"/>
      <c r="BS16" s="69"/>
      <c r="BT16" s="70"/>
      <c r="BU16" s="70"/>
      <c r="BV16" s="70"/>
      <c r="BW16" s="65"/>
      <c r="BX16" s="66"/>
      <c r="BY16" s="63"/>
      <c r="BZ16" s="67"/>
      <c r="CA16" s="68"/>
      <c r="CB16" s="69"/>
      <c r="CC16" s="70"/>
      <c r="CD16" s="70"/>
      <c r="CE16" s="70"/>
      <c r="CF16" s="65"/>
      <c r="CG16" s="66"/>
      <c r="CH16" s="63"/>
      <c r="CI16" s="67"/>
      <c r="CJ16" s="68"/>
      <c r="CK16" s="69"/>
      <c r="CL16" s="70"/>
      <c r="CM16" s="70"/>
      <c r="CN16" s="70"/>
      <c r="CO16" s="71"/>
      <c r="CP16" s="68"/>
      <c r="CQ16" s="68"/>
      <c r="CR16" s="68"/>
      <c r="CS16" s="72"/>
    </row>
    <row r="17" spans="1:98">
      <c r="A17" s="30"/>
      <c r="B17" s="37"/>
      <c r="C17" s="21"/>
      <c r="D17" s="21"/>
      <c r="E17" s="21"/>
      <c r="F17" s="22"/>
      <c r="G17" s="36"/>
      <c r="H17" s="36"/>
      <c r="I17" s="75"/>
      <c r="J17" s="193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61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19">
        <f>AB18</f>
        <v>2.0617283950617</v>
      </c>
      <c r="B18" s="39"/>
      <c r="C18" s="39"/>
      <c r="D18" s="39"/>
      <c r="E18" s="39"/>
      <c r="F18" s="39"/>
      <c r="G18" s="40" t="s">
        <v>93</v>
      </c>
      <c r="H18" s="40"/>
      <c r="I18" s="40"/>
      <c r="J18" s="190">
        <f>SUM(J6:J17)</f>
        <v>405000</v>
      </c>
      <c r="K18" s="41">
        <f>SUM(K6:K17)</f>
        <v>673</v>
      </c>
      <c r="L18" s="41">
        <f>SUM(L6:L17)</f>
        <v>243</v>
      </c>
      <c r="M18" s="41">
        <f>SUM(M6:M17)</f>
        <v>595</v>
      </c>
      <c r="N18" s="41">
        <f>SUM(N6:N17)</f>
        <v>73</v>
      </c>
      <c r="O18" s="41">
        <f>SUM(O6:O17)</f>
        <v>0</v>
      </c>
      <c r="P18" s="41">
        <f>SUM(P6:P17)</f>
        <v>73</v>
      </c>
      <c r="Q18" s="42">
        <f>IFERROR(P18/M18,"-")</f>
        <v>0.12268907563025</v>
      </c>
      <c r="R18" s="78">
        <f>SUM(R6:R17)</f>
        <v>19</v>
      </c>
      <c r="S18" s="78">
        <f>SUM(S6:S17)</f>
        <v>12</v>
      </c>
      <c r="T18" s="42">
        <f>IFERROR(R18/P18,"-")</f>
        <v>0.26027397260274</v>
      </c>
      <c r="U18" s="184">
        <f>IFERROR(J18/P18,"-")</f>
        <v>5547.9452054795</v>
      </c>
      <c r="V18" s="44">
        <f>SUM(V6:V17)</f>
        <v>17</v>
      </c>
      <c r="W18" s="42">
        <f>IFERROR(V18/P18,"-")</f>
        <v>0.23287671232877</v>
      </c>
      <c r="X18" s="190">
        <f>SUM(X6:X17)</f>
        <v>835000</v>
      </c>
      <c r="Y18" s="190">
        <f>IFERROR(X18/P18,"-")</f>
        <v>11438.356164384</v>
      </c>
      <c r="Z18" s="190">
        <f>IFERROR(X18/V18,"-")</f>
        <v>49117.647058824</v>
      </c>
      <c r="AA18" s="190">
        <f>X18-J18</f>
        <v>430000</v>
      </c>
      <c r="AB18" s="47">
        <f>X18/J18</f>
        <v>2.0617283950617</v>
      </c>
      <c r="AC18" s="60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