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<sst xmlns="http://schemas.openxmlformats.org/spreadsheetml/2006/main" uniqueCount="81">
  <si>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</si>
  <si>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</si>
  <si>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</si>
  <si>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</si>
  <si>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</si>
  <si>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</si>
  <si>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</si>
  <si>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</si>
  <si>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</si>
  <si>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</si>
  <si>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</si>
  <si>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</si>
  <si>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</si>
  <si>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</si>
  <si>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</si>
  <si>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</si>
  <si>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</si>
  <si>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</si>
  <si>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</si>
  <si>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</si>
  <si>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</si>
  <si>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</si>
  <si>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</si>
  <si>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</si>
  <si>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</si>
  <si>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</si>
  <si>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</si>
  <si>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</si>
  <si>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</si>
  <si>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</si>
  <si>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</si>
  <si>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</si>
  <si>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</si>
  <si>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</si>
  <si>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</si>
  <si>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</si>
  <si>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</si>
  <si>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</si>
  <si>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</si>
  <si>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</si>
  <si>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</si>
  <si>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</si>
  <si>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</si>
  <si>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</si>
  <si>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</si>
  <si>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</si>
  <si>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</si>
  <si>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</si>
  <si>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</si>
  <si>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</si>
  <si>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</si>
  <si>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</si>
  <si>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</si>
  <si>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</si>
  <si>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</si>
  <si>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</si>
  <si>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</si>
  <si>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</si>
  <si>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</si>
  <si>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</si>
  <si>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</si>
  <si>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ak290</t>
  </si>
  <si>
    <t>コアマガジン</t>
  </si>
  <si>
    <t>2P_対談風_どきどき</t>
  </si>
  <si>
    <t>lp02</t>
  </si>
  <si>
    <t>実話BUNKAタブー</t>
  </si>
  <si>
    <t>1C2P</t>
  </si>
  <si>
    <t>5月15日(土)</t>
  </si>
  <si>
    <t>ak291</t>
  </si>
  <si>
    <t>空電</t>
  </si>
  <si>
    <t>雑誌 TOTAL</t>
  </si>
  <si>
    <t>●DVD 広告</t>
  </si>
  <si>
    <t>pk251</t>
  </si>
  <si>
    <t>楽楽出版</t>
  </si>
  <si>
    <t>DVD漫画たかし</t>
  </si>
  <si>
    <t>毎月売</t>
  </si>
  <si>
    <t>EXCITING MAX!SPECIAL</t>
  </si>
  <si>
    <t>DVD袋裏1C+コンテンツ枠</t>
  </si>
  <si>
    <t>5月10日(月)</t>
  </si>
  <si>
    <t>pk252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</si>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</sst>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40000</v>
      </c>
      <c r="E6" s="81">
        <v>30</v>
      </c>
      <c r="F6" s="81">
        <v>12</v>
      </c>
      <c r="G6" s="81">
        <v>14</v>
      </c>
      <c r="H6" s="91">
        <v>0</v>
      </c>
      <c r="I6" s="92">
        <v>0</v>
      </c>
      <c r="J6" s="145">
        <f>H6+I6</f>
        <v>0</v>
      </c>
      <c r="K6" s="82">
        <f>IFERROR(J6/G6,"-")</f>
        <v>0</v>
      </c>
      <c r="L6" s="81">
        <v>0</v>
      </c>
      <c r="M6" s="81">
        <v>0</v>
      </c>
      <c r="N6" s="82" t="str">
        <f>IFERROR(L6/J6,"-")</f>
        <v>-</v>
      </c>
      <c r="O6" s="83" t="str">
        <f>IFERROR(D6/J6,"-")</f>
        <v>-</v>
      </c>
      <c r="P6" s="84">
        <v>0</v>
      </c>
      <c r="Q6" s="82" t="str">
        <f>IFERROR(P6/J6,"-")</f>
        <v>-</v>
      </c>
      <c r="R6" s="200">
        <v>0</v>
      </c>
      <c r="S6" s="201" t="str">
        <f>IFERROR(R6/J6,"-")</f>
        <v>-</v>
      </c>
      <c r="T6" s="201" t="str">
        <f>IFERROR(R6/P6,"-")</f>
        <v>-</v>
      </c>
      <c r="U6" s="195">
        <f>IFERROR(R6-D6,"-")</f>
        <v>-40000</v>
      </c>
      <c r="V6" s="85">
        <f>R6/D6</f>
        <v>0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426</v>
      </c>
      <c r="F7" s="81">
        <v>250</v>
      </c>
      <c r="G7" s="81">
        <v>468</v>
      </c>
      <c r="H7" s="91">
        <v>123</v>
      </c>
      <c r="I7" s="92">
        <v>0</v>
      </c>
      <c r="J7" s="145">
        <f>H7+I7</f>
        <v>123</v>
      </c>
      <c r="K7" s="82">
        <f>IFERROR(J7/G7,"-")</f>
        <v>0.26282051282051</v>
      </c>
      <c r="L7" s="81">
        <v>20</v>
      </c>
      <c r="M7" s="81">
        <v>22</v>
      </c>
      <c r="N7" s="82">
        <f>IFERROR(L7/J7,"-")</f>
        <v>0.16260162601626</v>
      </c>
      <c r="O7" s="83">
        <f>IFERROR(D7/J7,"-")</f>
        <v>1504.0650406504</v>
      </c>
      <c r="P7" s="84">
        <v>9</v>
      </c>
      <c r="Q7" s="82">
        <f>IFERROR(P7/J7,"-")</f>
        <v>0.073170731707317</v>
      </c>
      <c r="R7" s="200">
        <v>1623000</v>
      </c>
      <c r="S7" s="201">
        <f>IFERROR(R7/J7,"-")</f>
        <v>13195.12195122</v>
      </c>
      <c r="T7" s="201">
        <f>IFERROR(R7/P7,"-")</f>
        <v>180333.33333333</v>
      </c>
      <c r="U7" s="195">
        <f>IFERROR(R7-D7,"-")</f>
        <v>1438000</v>
      </c>
      <c r="V7" s="85">
        <f>R7/D7</f>
        <v>8.772972972973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225000</v>
      </c>
      <c r="E10" s="41">
        <f>SUM(E6:E8)</f>
        <v>456</v>
      </c>
      <c r="F10" s="41">
        <f>SUM(F6:F8)</f>
        <v>262</v>
      </c>
      <c r="G10" s="41">
        <f>SUM(G6:G8)</f>
        <v>482</v>
      </c>
      <c r="H10" s="41">
        <f>SUM(H6:H8)</f>
        <v>123</v>
      </c>
      <c r="I10" s="41">
        <f>SUM(I6:I8)</f>
        <v>0</v>
      </c>
      <c r="J10" s="41">
        <f>SUM(J6:J8)</f>
        <v>123</v>
      </c>
      <c r="K10" s="42">
        <f>IFERROR(J10/G10,"-")</f>
        <v>0.2551867219917</v>
      </c>
      <c r="L10" s="78">
        <f>SUM(L6:L8)</f>
        <v>20</v>
      </c>
      <c r="M10" s="78">
        <f>SUM(M6:M8)</f>
        <v>22</v>
      </c>
      <c r="N10" s="42">
        <f>IFERROR(L10/J10,"-")</f>
        <v>0.16260162601626</v>
      </c>
      <c r="O10" s="43">
        <f>IFERROR(D10/J10,"-")</f>
        <v>1829.2682926829</v>
      </c>
      <c r="P10" s="44">
        <f>SUM(P6:P8)</f>
        <v>9</v>
      </c>
      <c r="Q10" s="42">
        <f>IFERROR(P10/J10,"-")</f>
        <v>0.073170731707317</v>
      </c>
      <c r="R10" s="45">
        <f>SUM(R6:R8)</f>
        <v>1623000</v>
      </c>
      <c r="S10" s="45">
        <f>IFERROR(R10/J10,"-")</f>
        <v>13195.12195122</v>
      </c>
      <c r="T10" s="45">
        <f>IFERROR(R10/P10,"-")</f>
        <v>180333.33333333</v>
      </c>
      <c r="U10" s="46">
        <f>SUM(U6:U8)</f>
        <v>1398000</v>
      </c>
      <c r="V10" s="47">
        <f>IFERROR(R10/D10,"-")</f>
        <v>7.2133333333333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204" t="s">
        <v>67</v>
      </c>
      <c r="J6" s="188">
        <v>40000</v>
      </c>
      <c r="K6" s="81">
        <v>4</v>
      </c>
      <c r="L6" s="81">
        <v>0</v>
      </c>
      <c r="M6" s="81">
        <v>9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 t="str">
        <f>IFERROR(J6/SUM(P6:P7),"-")</f>
        <v>-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-40000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26</v>
      </c>
      <c r="L7" s="81">
        <v>12</v>
      </c>
      <c r="M7" s="81">
        <v>5</v>
      </c>
      <c r="N7" s="91">
        <v>0</v>
      </c>
      <c r="O7" s="92">
        <v>0</v>
      </c>
      <c r="P7" s="93">
        <f>N7+O7</f>
        <v>0</v>
      </c>
      <c r="Q7" s="82">
        <f>IFERROR(P7/M7,"-")</f>
        <v>0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40000</v>
      </c>
      <c r="K10" s="41">
        <f>SUM(K6:K9)</f>
        <v>30</v>
      </c>
      <c r="L10" s="41">
        <f>SUM(L6:L9)</f>
        <v>12</v>
      </c>
      <c r="M10" s="41">
        <f>SUM(M6:M9)</f>
        <v>14</v>
      </c>
      <c r="N10" s="41">
        <f>SUM(N6:N9)</f>
        <v>0</v>
      </c>
      <c r="O10" s="41">
        <f>SUM(O6:O9)</f>
        <v>0</v>
      </c>
      <c r="P10" s="41">
        <f>SUM(P6:P9)</f>
        <v>0</v>
      </c>
      <c r="Q10" s="42">
        <f>IFERROR(P10/M10,"-")</f>
        <v>0</v>
      </c>
      <c r="R10" s="78">
        <f>SUM(R6:R9)</f>
        <v>0</v>
      </c>
      <c r="S10" s="78">
        <f>SUM(S6:S9)</f>
        <v>0</v>
      </c>
      <c r="T10" s="42" t="str">
        <f>IFERROR(R10/P10,"-")</f>
        <v>-</v>
      </c>
      <c r="U10" s="184" t="str">
        <f>IFERROR(J10/P10,"-")</f>
        <v>-</v>
      </c>
      <c r="V10" s="44">
        <f>SUM(V6:V9)</f>
        <v>0</v>
      </c>
      <c r="W10" s="42" t="str">
        <f>IFERROR(V10/P10,"-")</f>
        <v>-</v>
      </c>
      <c r="X10" s="190">
        <f>SUM(X6:X9)</f>
        <v>0</v>
      </c>
      <c r="Y10" s="190" t="str">
        <f>IFERROR(X10/P10,"-")</f>
        <v>-</v>
      </c>
      <c r="Z10" s="190" t="str">
        <f>IFERROR(X10/V10,"-")</f>
        <v>-</v>
      </c>
      <c r="AA10" s="190">
        <f>X10-J10</f>
        <v>-40000</v>
      </c>
      <c r="AB10" s="47">
        <f>X10/J10</f>
        <v>0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8.772972972973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64</v>
      </c>
      <c r="G6" s="203" t="s">
        <v>76</v>
      </c>
      <c r="H6" s="90" t="s">
        <v>77</v>
      </c>
      <c r="I6" s="90" t="s">
        <v>78</v>
      </c>
      <c r="J6" s="188">
        <v>185000</v>
      </c>
      <c r="K6" s="81">
        <v>40</v>
      </c>
      <c r="L6" s="81">
        <v>0</v>
      </c>
      <c r="M6" s="81">
        <v>207</v>
      </c>
      <c r="N6" s="91">
        <v>15</v>
      </c>
      <c r="O6" s="92">
        <v>0</v>
      </c>
      <c r="P6" s="93">
        <f>N6+O6</f>
        <v>15</v>
      </c>
      <c r="Q6" s="82">
        <f>IFERROR(P6/M6,"-")</f>
        <v>0.072463768115942</v>
      </c>
      <c r="R6" s="81">
        <v>3</v>
      </c>
      <c r="S6" s="81">
        <v>3</v>
      </c>
      <c r="T6" s="82">
        <f>IFERROR(S6/(O6+P6),"-")</f>
        <v>0.2</v>
      </c>
      <c r="U6" s="182">
        <f>IFERROR(J6/SUM(P6:P7),"-")</f>
        <v>1504.0650406504</v>
      </c>
      <c r="V6" s="84">
        <v>1</v>
      </c>
      <c r="W6" s="82">
        <f>IF(P6=0,"-",V6/P6)</f>
        <v>0.066666666666667</v>
      </c>
      <c r="X6" s="186">
        <v>138000</v>
      </c>
      <c r="Y6" s="187">
        <f>IFERROR(X6/P6,"-")</f>
        <v>9200</v>
      </c>
      <c r="Z6" s="187">
        <f>IFERROR(X6/V6,"-")</f>
        <v>138000</v>
      </c>
      <c r="AA6" s="188">
        <f>SUM(X6:X7)-SUM(J6:J7)</f>
        <v>1438000</v>
      </c>
      <c r="AB6" s="85">
        <f>SUM(X6:X7)/SUM(J6:J7)</f>
        <v>8.772972972973</v>
      </c>
      <c r="AC6" s="79"/>
      <c r="AD6" s="94">
        <v>1</v>
      </c>
      <c r="AE6" s="95">
        <f>IF(P6=0,"",IF(AD6=0,"",(AD6/P6)))</f>
        <v>0.066666666666667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0.066666666666667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0.066666666666667</v>
      </c>
      <c r="BY6" s="128">
        <v>1</v>
      </c>
      <c r="BZ6" s="129">
        <f>IFERROR(BY6/BW6,"-")</f>
        <v>1</v>
      </c>
      <c r="CA6" s="130">
        <v>138000</v>
      </c>
      <c r="CB6" s="131">
        <f>IFERROR(CA6/BW6,"-")</f>
        <v>138000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138000</v>
      </c>
      <c r="CQ6" s="141">
        <v>138000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386</v>
      </c>
      <c r="L7" s="81">
        <v>250</v>
      </c>
      <c r="M7" s="81">
        <v>261</v>
      </c>
      <c r="N7" s="91">
        <v>108</v>
      </c>
      <c r="O7" s="92">
        <v>0</v>
      </c>
      <c r="P7" s="93">
        <f>N7+O7</f>
        <v>108</v>
      </c>
      <c r="Q7" s="82">
        <f>IFERROR(P7/M7,"-")</f>
        <v>0.41379310344828</v>
      </c>
      <c r="R7" s="81">
        <v>17</v>
      </c>
      <c r="S7" s="81">
        <v>19</v>
      </c>
      <c r="T7" s="82">
        <f>IFERROR(S7/(O7+P7),"-")</f>
        <v>0.17592592592593</v>
      </c>
      <c r="U7" s="182"/>
      <c r="V7" s="84">
        <v>8</v>
      </c>
      <c r="W7" s="82">
        <f>IF(P7=0,"-",V7/P7)</f>
        <v>0.074074074074074</v>
      </c>
      <c r="X7" s="186">
        <v>1485000</v>
      </c>
      <c r="Y7" s="187">
        <f>IFERROR(X7/P7,"-")</f>
        <v>13750</v>
      </c>
      <c r="Z7" s="187">
        <f>IFERROR(X7/V7,"-")</f>
        <v>185625</v>
      </c>
      <c r="AA7" s="188"/>
      <c r="AB7" s="85"/>
      <c r="AC7" s="79"/>
      <c r="AD7" s="94">
        <v>2</v>
      </c>
      <c r="AE7" s="95">
        <f>IF(P7=0,"",IF(AD7=0,"",(AD7/P7)))</f>
        <v>0.018518518518519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11</v>
      </c>
      <c r="AN7" s="101">
        <f>IF(P7=0,"",IF(AM7=0,"",(AM7/P7)))</f>
        <v>0.10185185185185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10</v>
      </c>
      <c r="AW7" s="107">
        <f>IF(P7=0,"",IF(AV7=0,"",(AV7/P7)))</f>
        <v>0.092592592592593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30</v>
      </c>
      <c r="BF7" s="113">
        <f>IF(P7=0,"",IF(BE7=0,"",(BE7/P7)))</f>
        <v>0.27777777777778</v>
      </c>
      <c r="BG7" s="112">
        <v>1</v>
      </c>
      <c r="BH7" s="114">
        <f>IFERROR(BG7/BE7,"-")</f>
        <v>0.033333333333333</v>
      </c>
      <c r="BI7" s="115">
        <v>16000</v>
      </c>
      <c r="BJ7" s="116">
        <f>IFERROR(BI7/BE7,"-")</f>
        <v>533.33333333333</v>
      </c>
      <c r="BK7" s="117"/>
      <c r="BL7" s="117"/>
      <c r="BM7" s="117">
        <v>1</v>
      </c>
      <c r="BN7" s="119">
        <v>28</v>
      </c>
      <c r="BO7" s="120">
        <f>IF(P7=0,"",IF(BN7=0,"",(BN7/P7)))</f>
        <v>0.25925925925926</v>
      </c>
      <c r="BP7" s="121">
        <v>2</v>
      </c>
      <c r="BQ7" s="122">
        <f>IFERROR(BP7/BN7,"-")</f>
        <v>0.071428571428571</v>
      </c>
      <c r="BR7" s="123">
        <v>460000</v>
      </c>
      <c r="BS7" s="124">
        <f>IFERROR(BR7/BN7,"-")</f>
        <v>16428.571428571</v>
      </c>
      <c r="BT7" s="125">
        <v>1</v>
      </c>
      <c r="BU7" s="125"/>
      <c r="BV7" s="125">
        <v>1</v>
      </c>
      <c r="BW7" s="126">
        <v>22</v>
      </c>
      <c r="BX7" s="127">
        <f>IF(P7=0,"",IF(BW7=0,"",(BW7/P7)))</f>
        <v>0.2037037037037</v>
      </c>
      <c r="BY7" s="128">
        <v>4</v>
      </c>
      <c r="BZ7" s="129">
        <f>IFERROR(BY7/BW7,"-")</f>
        <v>0.18181818181818</v>
      </c>
      <c r="CA7" s="130">
        <v>1006000</v>
      </c>
      <c r="CB7" s="131">
        <f>IFERROR(CA7/BW7,"-")</f>
        <v>45727.272727273</v>
      </c>
      <c r="CC7" s="132"/>
      <c r="CD7" s="132"/>
      <c r="CE7" s="132">
        <v>4</v>
      </c>
      <c r="CF7" s="133">
        <v>5</v>
      </c>
      <c r="CG7" s="134">
        <f>IF(P7=0,"",IF(CF7=0,"",(CF7/P7)))</f>
        <v>0.046296296296296</v>
      </c>
      <c r="CH7" s="135">
        <v>1</v>
      </c>
      <c r="CI7" s="136">
        <f>IFERROR(CH7/CF7,"-")</f>
        <v>0.2</v>
      </c>
      <c r="CJ7" s="137">
        <v>3000</v>
      </c>
      <c r="CK7" s="138">
        <f>IFERROR(CJ7/CF7,"-")</f>
        <v>600</v>
      </c>
      <c r="CL7" s="139">
        <v>1</v>
      </c>
      <c r="CM7" s="139"/>
      <c r="CN7" s="139"/>
      <c r="CO7" s="140">
        <v>8</v>
      </c>
      <c r="CP7" s="141">
        <v>1485000</v>
      </c>
      <c r="CQ7" s="141">
        <v>538000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8.772972972973</v>
      </c>
      <c r="B10" s="39"/>
      <c r="C10" s="39"/>
      <c r="D10" s="39"/>
      <c r="E10" s="39"/>
      <c r="F10" s="39"/>
      <c r="G10" s="40" t="s">
        <v>80</v>
      </c>
      <c r="H10" s="40"/>
      <c r="I10" s="40"/>
      <c r="J10" s="190">
        <f>SUM(J6:J9)</f>
        <v>185000</v>
      </c>
      <c r="K10" s="41">
        <f>SUM(K6:K9)</f>
        <v>426</v>
      </c>
      <c r="L10" s="41">
        <f>SUM(L6:L9)</f>
        <v>250</v>
      </c>
      <c r="M10" s="41">
        <f>SUM(M6:M9)</f>
        <v>468</v>
      </c>
      <c r="N10" s="41">
        <f>SUM(N6:N9)</f>
        <v>123</v>
      </c>
      <c r="O10" s="41">
        <f>SUM(O6:O9)</f>
        <v>0</v>
      </c>
      <c r="P10" s="41">
        <f>SUM(P6:P9)</f>
        <v>123</v>
      </c>
      <c r="Q10" s="42">
        <f>IFERROR(P10/M10,"-")</f>
        <v>0.26282051282051</v>
      </c>
      <c r="R10" s="78">
        <f>SUM(R6:R9)</f>
        <v>20</v>
      </c>
      <c r="S10" s="78">
        <f>SUM(S6:S9)</f>
        <v>22</v>
      </c>
      <c r="T10" s="42">
        <f>IFERROR(R10/P10,"-")</f>
        <v>0.16260162601626</v>
      </c>
      <c r="U10" s="184">
        <f>IFERROR(J10/P10,"-")</f>
        <v>1504.0650406504</v>
      </c>
      <c r="V10" s="44">
        <f>SUM(V6:V9)</f>
        <v>9</v>
      </c>
      <c r="W10" s="42">
        <f>IFERROR(V10/P10,"-")</f>
        <v>0.073170731707317</v>
      </c>
      <c r="X10" s="190">
        <f>SUM(X6:X9)</f>
        <v>1623000</v>
      </c>
      <c r="Y10" s="190">
        <f>IFERROR(X10/P10,"-")</f>
        <v>13195.12195122</v>
      </c>
      <c r="Z10" s="190">
        <f>IFERROR(X10/V10,"-")</f>
        <v>180333.33333333</v>
      </c>
      <c r="AA10" s="190">
        <f>X10-J10</f>
        <v>1438000</v>
      </c>
      <c r="AB10" s="47">
        <f>X10/J10</f>
        <v>8.772972972973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