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雑誌" sheetId="2" r:id="rId5"/>
    <sheet name="DVD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<sst xmlns="http://schemas.openxmlformats.org/spreadsheetml/2006/main" uniqueCount="81">
  <si>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</si>
  <si>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</si>
  <si>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</si>
  <si>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</si>
  <si>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</si>
  <si>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</si>
  <si>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</si>
  <si>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</si>
  <si>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</si>
  <si>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</si>
  <si>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</si>
  <si>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</si>
  <si>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</si>
  <si>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</si>
  <si>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</si>
  <si>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</si>
  <si>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</si>
  <si>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</si>
  <si>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</si>
  <si>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</si>
  <si>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</si>
  <si>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</si>
  <si>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</si>
  <si>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雑誌</t>
  </si>
  <si>
    <t>DVD</t>
  </si>
  <si>
    <t>03月</t>
  </si>
  <si>
    <t>どきどき</t>
  </si>
  <si>
    <t>最終更新日</t>
  </si>
  <si>
    <t>06月30日</t>
  </si>
  <si>
    <t>年齢分布（才）</t>
  </si>
  <si>
    <t>入金者
合計</t>
  </si>
  <si>
    <t>課金額計</t>
  </si>
  <si>
    <t>高額check</t>
  </si>
  <si>
    <t>●雑誌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</si>
  <si>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</si>
  <si>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</si>
  <si>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</si>
  <si>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</si>
  <si>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</si>
  <si>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</si>
  <si>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</si>
  <si>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</si>
  <si>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</si>
  <si>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</si>
  <si>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</si>
  <si>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</si>
  <si>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</si>
  <si>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</si>
  <si>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</si>
  <si>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</si>
  <si>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</si>
  <si>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</si>
  <si>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</si>
  <si>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</si>
  <si>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</si>
  <si>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</si>
  <si>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</si>
  <si>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</si>
  <si>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</si>
  <si>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</si>
  <si>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</si>
  <si>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ak286</t>
  </si>
  <si>
    <t>大洋図書</t>
  </si>
  <si>
    <t>2Pスポーツ新聞_v01_どきどき(塩見彩さん)</t>
  </si>
  <si>
    <t>lp02</t>
  </si>
  <si>
    <t>実話ナックルズGOLD</t>
  </si>
  <si>
    <t>4C2P</t>
  </si>
  <si>
    <t>3月08日(月)</t>
  </si>
  <si>
    <t>ak287</t>
  </si>
  <si>
    <t>空電</t>
  </si>
  <si>
    <t>雑誌 TOTAL</t>
  </si>
  <si>
    <t>●DVD 広告</t>
  </si>
  <si>
    <t>pk247</t>
  </si>
  <si>
    <t>三和出版</t>
  </si>
  <si>
    <t>DVD漫画たかし</t>
  </si>
  <si>
    <t>A4、全国書店売、1480円、3万部</t>
  </si>
  <si>
    <t>衝撃的浮気映像</t>
  </si>
  <si>
    <t>DVD貼付面4C1/3P</t>
  </si>
  <si>
    <t>3月22日(月)</t>
  </si>
  <si>
    <t>pk248</t>
  </si>
  <si>
    <t>DVD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</si>
</sst>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D8E4BC"/>
        <bgColor rgb="FFD8E4B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4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2</v>
      </c>
      <c r="D6" s="195">
        <v>85000</v>
      </c>
      <c r="E6" s="81">
        <v>74</v>
      </c>
      <c r="F6" s="81">
        <v>45</v>
      </c>
      <c r="G6" s="81">
        <v>60</v>
      </c>
      <c r="H6" s="91">
        <v>14</v>
      </c>
      <c r="I6" s="92">
        <v>0</v>
      </c>
      <c r="J6" s="145">
        <f>H6+I6</f>
        <v>14</v>
      </c>
      <c r="K6" s="82">
        <f>IFERROR(J6/G6,"-")</f>
        <v>0.23333333333333</v>
      </c>
      <c r="L6" s="81">
        <v>3</v>
      </c>
      <c r="M6" s="81">
        <v>3</v>
      </c>
      <c r="N6" s="82">
        <f>IFERROR(L6/J6,"-")</f>
        <v>0.21428571428571</v>
      </c>
      <c r="O6" s="83">
        <f>IFERROR(D6/J6,"-")</f>
        <v>6071.4285714286</v>
      </c>
      <c r="P6" s="84">
        <v>1</v>
      </c>
      <c r="Q6" s="82">
        <f>IFERROR(P6/J6,"-")</f>
        <v>0.071428571428571</v>
      </c>
      <c r="R6" s="200">
        <v>5000</v>
      </c>
      <c r="S6" s="201">
        <f>IFERROR(R6/J6,"-")</f>
        <v>357.14285714286</v>
      </c>
      <c r="T6" s="201">
        <f>IFERROR(R6/P6,"-")</f>
        <v>5000</v>
      </c>
      <c r="U6" s="195">
        <f>IFERROR(R6-D6,"-")</f>
        <v>-80000</v>
      </c>
      <c r="V6" s="85">
        <f>R6/D6</f>
        <v>0.058823529411765</v>
      </c>
      <c r="W6" s="79"/>
      <c r="X6" s="144"/>
    </row>
    <row r="7" spans="1:24">
      <c r="A7" s="80"/>
      <c r="B7" s="86" t="s">
        <v>24</v>
      </c>
      <c r="C7" s="86">
        <v>2</v>
      </c>
      <c r="D7" s="195">
        <v>75000</v>
      </c>
      <c r="E7" s="81">
        <v>59</v>
      </c>
      <c r="F7" s="81">
        <v>41</v>
      </c>
      <c r="G7" s="81">
        <v>56</v>
      </c>
      <c r="H7" s="91">
        <v>12</v>
      </c>
      <c r="I7" s="92">
        <v>0</v>
      </c>
      <c r="J7" s="145">
        <f>H7+I7</f>
        <v>12</v>
      </c>
      <c r="K7" s="82">
        <f>IFERROR(J7/G7,"-")</f>
        <v>0.21428571428571</v>
      </c>
      <c r="L7" s="81">
        <v>3</v>
      </c>
      <c r="M7" s="81">
        <v>1</v>
      </c>
      <c r="N7" s="82">
        <f>IFERROR(L7/J7,"-")</f>
        <v>0.25</v>
      </c>
      <c r="O7" s="83">
        <f>IFERROR(D7/J7,"-")</f>
        <v>6250</v>
      </c>
      <c r="P7" s="84">
        <v>0</v>
      </c>
      <c r="Q7" s="82">
        <f>IFERROR(P7/J7,"-")</f>
        <v>0</v>
      </c>
      <c r="R7" s="200">
        <v>0</v>
      </c>
      <c r="S7" s="201">
        <f>IFERROR(R7/J7,"-")</f>
        <v>0</v>
      </c>
      <c r="T7" s="201" t="str">
        <f>IFERROR(R7/P7,"-")</f>
        <v>-</v>
      </c>
      <c r="U7" s="195">
        <f>IFERROR(R7-D7,"-")</f>
        <v>-75000</v>
      </c>
      <c r="V7" s="85">
        <f>R7/D7</f>
        <v>0</v>
      </c>
      <c r="W7" s="79"/>
      <c r="X7" s="144"/>
    </row>
    <row r="8" spans="1:24">
      <c r="A8" s="30"/>
      <c r="B8" s="87"/>
      <c r="C8" s="87"/>
      <c r="D8" s="196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30"/>
      <c r="B9" s="37"/>
      <c r="C9" s="37"/>
      <c r="D9" s="197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202"/>
      <c r="S9" s="202"/>
      <c r="T9" s="202"/>
      <c r="U9" s="202"/>
      <c r="V9" s="33"/>
      <c r="W9" s="61"/>
      <c r="X9" s="144"/>
    </row>
    <row r="10" spans="1:24">
      <c r="A10" s="19"/>
      <c r="B10" s="41"/>
      <c r="C10" s="41"/>
      <c r="D10" s="198">
        <f>SUM(D6:D8)</f>
        <v>160000</v>
      </c>
      <c r="E10" s="41">
        <f>SUM(E6:E8)</f>
        <v>133</v>
      </c>
      <c r="F10" s="41">
        <f>SUM(F6:F8)</f>
        <v>86</v>
      </c>
      <c r="G10" s="41">
        <f>SUM(G6:G8)</f>
        <v>116</v>
      </c>
      <c r="H10" s="41">
        <f>SUM(H6:H8)</f>
        <v>26</v>
      </c>
      <c r="I10" s="41">
        <f>SUM(I6:I8)</f>
        <v>0</v>
      </c>
      <c r="J10" s="41">
        <f>SUM(J6:J8)</f>
        <v>26</v>
      </c>
      <c r="K10" s="42">
        <f>IFERROR(J10/G10,"-")</f>
        <v>0.22413793103448</v>
      </c>
      <c r="L10" s="78">
        <f>SUM(L6:L8)</f>
        <v>6</v>
      </c>
      <c r="M10" s="78">
        <f>SUM(M6:M8)</f>
        <v>4</v>
      </c>
      <c r="N10" s="42">
        <f>IFERROR(L10/J10,"-")</f>
        <v>0.23076923076923</v>
      </c>
      <c r="O10" s="43">
        <f>IFERROR(D10/J10,"-")</f>
        <v>6153.8461538462</v>
      </c>
      <c r="P10" s="44">
        <f>SUM(P6:P8)</f>
        <v>1</v>
      </c>
      <c r="Q10" s="42">
        <f>IFERROR(P10/J10,"-")</f>
        <v>0.038461538461538</v>
      </c>
      <c r="R10" s="45">
        <f>SUM(R6:R8)</f>
        <v>5000</v>
      </c>
      <c r="S10" s="45">
        <f>IFERROR(R10/J10,"-")</f>
        <v>192.30769230769</v>
      </c>
      <c r="T10" s="45">
        <f>IFERROR(R10/P10,"-")</f>
        <v>5000</v>
      </c>
      <c r="U10" s="46">
        <f>SUM(U6:U8)</f>
        <v>-155000</v>
      </c>
      <c r="V10" s="47">
        <f>IFERROR(R10/D10,"-")</f>
        <v>0.03125</v>
      </c>
      <c r="W10" s="60"/>
      <c r="X10" s="144"/>
    </row>
    <row r="11" spans="1:24">
      <c r="X11" s="144"/>
    </row>
    <row r="12" spans="1:24">
      <c r="X12" s="144"/>
    </row>
    <row r="13" spans="1:24">
      <c r="X13" s="144"/>
    </row>
    <row r="14" spans="1:24">
      <c r="X14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33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0.058823529411765</v>
      </c>
      <c r="B6" s="203" t="s">
        <v>61</v>
      </c>
      <c r="C6" s="203" t="s">
        <v>62</v>
      </c>
      <c r="D6" s="203" t="s">
        <v>63</v>
      </c>
      <c r="E6" s="203"/>
      <c r="F6" s="203" t="s">
        <v>64</v>
      </c>
      <c r="G6" s="203" t="s">
        <v>65</v>
      </c>
      <c r="H6" s="90" t="s">
        <v>66</v>
      </c>
      <c r="I6" s="90" t="s">
        <v>67</v>
      </c>
      <c r="J6" s="188">
        <v>85000</v>
      </c>
      <c r="K6" s="81">
        <v>9</v>
      </c>
      <c r="L6" s="81">
        <v>0</v>
      </c>
      <c r="M6" s="81">
        <v>34</v>
      </c>
      <c r="N6" s="91">
        <v>5</v>
      </c>
      <c r="O6" s="92">
        <v>0</v>
      </c>
      <c r="P6" s="93">
        <f>N6+O6</f>
        <v>5</v>
      </c>
      <c r="Q6" s="82">
        <f>IFERROR(P6/M6,"-")</f>
        <v>0.14705882352941</v>
      </c>
      <c r="R6" s="81">
        <v>0</v>
      </c>
      <c r="S6" s="81">
        <v>3</v>
      </c>
      <c r="T6" s="82">
        <f>IFERROR(S6/(O6+P6),"-")</f>
        <v>0.6</v>
      </c>
      <c r="U6" s="182">
        <f>IFERROR(J6/SUM(P6:P7),"-")</f>
        <v>6071.4285714286</v>
      </c>
      <c r="V6" s="84">
        <v>0</v>
      </c>
      <c r="W6" s="82">
        <f>IF(P6=0,"-",V6/P6)</f>
        <v>0</v>
      </c>
      <c r="X6" s="186">
        <v>0</v>
      </c>
      <c r="Y6" s="187">
        <f>IFERROR(X6/P6,"-")</f>
        <v>0</v>
      </c>
      <c r="Z6" s="187" t="str">
        <f>IFERROR(X6/V6,"-")</f>
        <v>-</v>
      </c>
      <c r="AA6" s="188">
        <f>SUM(X6:X7)-SUM(J6:J7)</f>
        <v>-80000</v>
      </c>
      <c r="AB6" s="85">
        <f>SUM(X6:X7)/SUM(J6:J7)</f>
        <v>0.058823529411765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>
        <v>2</v>
      </c>
      <c r="AN6" s="101">
        <f>IF(P6=0,"",IF(AM6=0,"",(AM6/P6)))</f>
        <v>0.4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/>
      <c r="AW6" s="107">
        <f>IF(P6=0,"",IF(AV6=0,"",(AV6/P6)))</f>
        <v>0</v>
      </c>
      <c r="AX6" s="106"/>
      <c r="AY6" s="108" t="str">
        <f>IFERROR(AX6/AV6,"-")</f>
        <v>-</v>
      </c>
      <c r="AZ6" s="109"/>
      <c r="BA6" s="110" t="str">
        <f>IFERROR(AZ6/AV6,"-")</f>
        <v>-</v>
      </c>
      <c r="BB6" s="111"/>
      <c r="BC6" s="111"/>
      <c r="BD6" s="111"/>
      <c r="BE6" s="112">
        <v>1</v>
      </c>
      <c r="BF6" s="113">
        <f>IF(P6=0,"",IF(BE6=0,"",(BE6/P6)))</f>
        <v>0.2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>
        <v>2</v>
      </c>
      <c r="BO6" s="120">
        <f>IF(P6=0,"",IF(BN6=0,"",(BN6/P6)))</f>
        <v>0.4</v>
      </c>
      <c r="BP6" s="121"/>
      <c r="BQ6" s="122">
        <f>IFERROR(BP6/BN6,"-")</f>
        <v>0</v>
      </c>
      <c r="BR6" s="123"/>
      <c r="BS6" s="124">
        <f>IFERROR(BR6/BN6,"-")</f>
        <v>0</v>
      </c>
      <c r="BT6" s="125"/>
      <c r="BU6" s="125"/>
      <c r="BV6" s="125"/>
      <c r="BW6" s="126"/>
      <c r="BX6" s="127">
        <f>IF(P6=0,"",IF(BW6=0,"",(BW6/P6)))</f>
        <v>0</v>
      </c>
      <c r="BY6" s="128"/>
      <c r="BZ6" s="129" t="str">
        <f>IFERROR(BY6/BW6,"-")</f>
        <v>-</v>
      </c>
      <c r="CA6" s="130"/>
      <c r="CB6" s="131" t="str">
        <f>IFERROR(CA6/BW6,"-")</f>
        <v>-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0</v>
      </c>
      <c r="CP6" s="141">
        <v>0</v>
      </c>
      <c r="CQ6" s="141"/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68</v>
      </c>
      <c r="C7" s="203"/>
      <c r="D7" s="203"/>
      <c r="E7" s="203"/>
      <c r="F7" s="203" t="s">
        <v>69</v>
      </c>
      <c r="G7" s="203"/>
      <c r="H7" s="90"/>
      <c r="I7" s="90"/>
      <c r="J7" s="188"/>
      <c r="K7" s="81">
        <v>65</v>
      </c>
      <c r="L7" s="81">
        <v>45</v>
      </c>
      <c r="M7" s="81">
        <v>26</v>
      </c>
      <c r="N7" s="91">
        <v>9</v>
      </c>
      <c r="O7" s="92">
        <v>0</v>
      </c>
      <c r="P7" s="93">
        <f>N7+O7</f>
        <v>9</v>
      </c>
      <c r="Q7" s="82">
        <f>IFERROR(P7/M7,"-")</f>
        <v>0.34615384615385</v>
      </c>
      <c r="R7" s="81">
        <v>3</v>
      </c>
      <c r="S7" s="81">
        <v>0</v>
      </c>
      <c r="T7" s="82">
        <f>IFERROR(S7/(O7+P7),"-")</f>
        <v>0</v>
      </c>
      <c r="U7" s="182"/>
      <c r="V7" s="84">
        <v>1</v>
      </c>
      <c r="W7" s="82">
        <f>IF(P7=0,"-",V7/P7)</f>
        <v>0.11111111111111</v>
      </c>
      <c r="X7" s="186">
        <v>5000</v>
      </c>
      <c r="Y7" s="187">
        <f>IFERROR(X7/P7,"-")</f>
        <v>555.55555555556</v>
      </c>
      <c r="Z7" s="187">
        <f>IFERROR(X7/V7,"-")</f>
        <v>5000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/>
      <c r="AN7" s="101">
        <f>IF(P7=0,"",IF(AM7=0,"",(AM7/P7)))</f>
        <v>0</v>
      </c>
      <c r="AO7" s="100"/>
      <c r="AP7" s="102" t="str">
        <f>IFERROR(AP7/AM7,"-")</f>
        <v>-</v>
      </c>
      <c r="AQ7" s="103"/>
      <c r="AR7" s="104" t="str">
        <f>IFERROR(AQ7/AM7,"-")</f>
        <v>-</v>
      </c>
      <c r="AS7" s="105"/>
      <c r="AT7" s="105"/>
      <c r="AU7" s="105"/>
      <c r="AV7" s="106">
        <v>1</v>
      </c>
      <c r="AW7" s="107">
        <f>IF(P7=0,"",IF(AV7=0,"",(AV7/P7)))</f>
        <v>0.11111111111111</v>
      </c>
      <c r="AX7" s="106"/>
      <c r="AY7" s="108">
        <f>IFERROR(AX7/AV7,"-")</f>
        <v>0</v>
      </c>
      <c r="AZ7" s="109"/>
      <c r="BA7" s="110">
        <f>IFERROR(AZ7/AV7,"-")</f>
        <v>0</v>
      </c>
      <c r="BB7" s="111"/>
      <c r="BC7" s="111"/>
      <c r="BD7" s="111"/>
      <c r="BE7" s="112">
        <v>3</v>
      </c>
      <c r="BF7" s="113">
        <f>IF(P7=0,"",IF(BE7=0,"",(BE7/P7)))</f>
        <v>0.33333333333333</v>
      </c>
      <c r="BG7" s="112"/>
      <c r="BH7" s="114">
        <f>IFERROR(BG7/BE7,"-")</f>
        <v>0</v>
      </c>
      <c r="BI7" s="115"/>
      <c r="BJ7" s="116">
        <f>IFERROR(BI7/BE7,"-")</f>
        <v>0</v>
      </c>
      <c r="BK7" s="117"/>
      <c r="BL7" s="117"/>
      <c r="BM7" s="117"/>
      <c r="BN7" s="119">
        <v>3</v>
      </c>
      <c r="BO7" s="120">
        <f>IF(P7=0,"",IF(BN7=0,"",(BN7/P7)))</f>
        <v>0.33333333333333</v>
      </c>
      <c r="BP7" s="121">
        <v>1</v>
      </c>
      <c r="BQ7" s="122">
        <f>IFERROR(BP7/BN7,"-")</f>
        <v>0.33333333333333</v>
      </c>
      <c r="BR7" s="123">
        <v>5000</v>
      </c>
      <c r="BS7" s="124">
        <f>IFERROR(BR7/BN7,"-")</f>
        <v>1666.6666666667</v>
      </c>
      <c r="BT7" s="125">
        <v>1</v>
      </c>
      <c r="BU7" s="125"/>
      <c r="BV7" s="125"/>
      <c r="BW7" s="126">
        <v>1</v>
      </c>
      <c r="BX7" s="127">
        <f>IF(P7=0,"",IF(BW7=0,"",(BW7/P7)))</f>
        <v>0.11111111111111</v>
      </c>
      <c r="BY7" s="128"/>
      <c r="BZ7" s="129">
        <f>IFERROR(BY7/BW7,"-")</f>
        <v>0</v>
      </c>
      <c r="CA7" s="130"/>
      <c r="CB7" s="131">
        <f>IFERROR(CA7/BW7,"-")</f>
        <v>0</v>
      </c>
      <c r="CC7" s="132"/>
      <c r="CD7" s="132"/>
      <c r="CE7" s="132"/>
      <c r="CF7" s="133">
        <v>1</v>
      </c>
      <c r="CG7" s="134">
        <f>IF(P7=0,"",IF(CF7=0,"",(CF7/P7)))</f>
        <v>0.11111111111111</v>
      </c>
      <c r="CH7" s="135"/>
      <c r="CI7" s="136">
        <f>IFERROR(CH7/CF7,"-")</f>
        <v>0</v>
      </c>
      <c r="CJ7" s="137"/>
      <c r="CK7" s="138">
        <f>IFERROR(CJ7/CF7,"-")</f>
        <v>0</v>
      </c>
      <c r="CL7" s="139"/>
      <c r="CM7" s="139"/>
      <c r="CN7" s="139"/>
      <c r="CO7" s="140">
        <v>1</v>
      </c>
      <c r="CP7" s="141">
        <v>5000</v>
      </c>
      <c r="CQ7" s="141">
        <v>5000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30"/>
      <c r="B8" s="87"/>
      <c r="C8" s="88"/>
      <c r="D8" s="88"/>
      <c r="E8" s="88"/>
      <c r="F8" s="89"/>
      <c r="G8" s="90"/>
      <c r="H8" s="90"/>
      <c r="I8" s="90"/>
      <c r="J8" s="192"/>
      <c r="K8" s="34"/>
      <c r="L8" s="34"/>
      <c r="M8" s="31"/>
      <c r="N8" s="23"/>
      <c r="O8" s="23"/>
      <c r="P8" s="23"/>
      <c r="Q8" s="33"/>
      <c r="R8" s="32"/>
      <c r="S8" s="23"/>
      <c r="T8" s="32"/>
      <c r="U8" s="183"/>
      <c r="V8" s="25"/>
      <c r="W8" s="25"/>
      <c r="X8" s="189"/>
      <c r="Y8" s="189"/>
      <c r="Z8" s="189"/>
      <c r="AA8" s="189"/>
      <c r="AB8" s="33"/>
      <c r="AC8" s="59"/>
      <c r="AD8" s="63"/>
      <c r="AE8" s="64"/>
      <c r="AF8" s="63"/>
      <c r="AG8" s="67"/>
      <c r="AH8" s="68"/>
      <c r="AI8" s="69"/>
      <c r="AJ8" s="70"/>
      <c r="AK8" s="70"/>
      <c r="AL8" s="70"/>
      <c r="AM8" s="63"/>
      <c r="AN8" s="64"/>
      <c r="AO8" s="63"/>
      <c r="AP8" s="67"/>
      <c r="AQ8" s="68"/>
      <c r="AR8" s="69"/>
      <c r="AS8" s="70"/>
      <c r="AT8" s="70"/>
      <c r="AU8" s="70"/>
      <c r="AV8" s="63"/>
      <c r="AW8" s="64"/>
      <c r="AX8" s="63"/>
      <c r="AY8" s="67"/>
      <c r="AZ8" s="68"/>
      <c r="BA8" s="69"/>
      <c r="BB8" s="70"/>
      <c r="BC8" s="70"/>
      <c r="BD8" s="70"/>
      <c r="BE8" s="63"/>
      <c r="BF8" s="64"/>
      <c r="BG8" s="63"/>
      <c r="BH8" s="67"/>
      <c r="BI8" s="68"/>
      <c r="BJ8" s="69"/>
      <c r="BK8" s="70"/>
      <c r="BL8" s="70"/>
      <c r="BM8" s="70"/>
      <c r="BN8" s="65"/>
      <c r="BO8" s="66"/>
      <c r="BP8" s="63"/>
      <c r="BQ8" s="67"/>
      <c r="BR8" s="68"/>
      <c r="BS8" s="69"/>
      <c r="BT8" s="70"/>
      <c r="BU8" s="70"/>
      <c r="BV8" s="70"/>
      <c r="BW8" s="65"/>
      <c r="BX8" s="66"/>
      <c r="BY8" s="63"/>
      <c r="BZ8" s="67"/>
      <c r="CA8" s="68"/>
      <c r="CB8" s="69"/>
      <c r="CC8" s="70"/>
      <c r="CD8" s="70"/>
      <c r="CE8" s="70"/>
      <c r="CF8" s="65"/>
      <c r="CG8" s="66"/>
      <c r="CH8" s="63"/>
      <c r="CI8" s="67"/>
      <c r="CJ8" s="68"/>
      <c r="CK8" s="69"/>
      <c r="CL8" s="70"/>
      <c r="CM8" s="70"/>
      <c r="CN8" s="70"/>
      <c r="CO8" s="71"/>
      <c r="CP8" s="68"/>
      <c r="CQ8" s="68"/>
      <c r="CR8" s="68"/>
      <c r="CS8" s="72"/>
    </row>
    <row r="9" spans="1:98">
      <c r="A9" s="30"/>
      <c r="B9" s="37"/>
      <c r="C9" s="21"/>
      <c r="D9" s="21"/>
      <c r="E9" s="21"/>
      <c r="F9" s="22"/>
      <c r="G9" s="36"/>
      <c r="H9" s="36"/>
      <c r="I9" s="75"/>
      <c r="J9" s="193"/>
      <c r="K9" s="34"/>
      <c r="L9" s="34"/>
      <c r="M9" s="31"/>
      <c r="N9" s="23"/>
      <c r="O9" s="23"/>
      <c r="P9" s="23"/>
      <c r="Q9" s="33"/>
      <c r="R9" s="32"/>
      <c r="S9" s="23"/>
      <c r="T9" s="32"/>
      <c r="U9" s="183"/>
      <c r="V9" s="25"/>
      <c r="W9" s="25"/>
      <c r="X9" s="189"/>
      <c r="Y9" s="189"/>
      <c r="Z9" s="189"/>
      <c r="AA9" s="189"/>
      <c r="AB9" s="33"/>
      <c r="AC9" s="61"/>
      <c r="AD9" s="63"/>
      <c r="AE9" s="64"/>
      <c r="AF9" s="63"/>
      <c r="AG9" s="67"/>
      <c r="AH9" s="68"/>
      <c r="AI9" s="69"/>
      <c r="AJ9" s="70"/>
      <c r="AK9" s="70"/>
      <c r="AL9" s="70"/>
      <c r="AM9" s="63"/>
      <c r="AN9" s="64"/>
      <c r="AO9" s="63"/>
      <c r="AP9" s="67"/>
      <c r="AQ9" s="68"/>
      <c r="AR9" s="69"/>
      <c r="AS9" s="70"/>
      <c r="AT9" s="70"/>
      <c r="AU9" s="70"/>
      <c r="AV9" s="63"/>
      <c r="AW9" s="64"/>
      <c r="AX9" s="63"/>
      <c r="AY9" s="67"/>
      <c r="AZ9" s="68"/>
      <c r="BA9" s="69"/>
      <c r="BB9" s="70"/>
      <c r="BC9" s="70"/>
      <c r="BD9" s="70"/>
      <c r="BE9" s="63"/>
      <c r="BF9" s="64"/>
      <c r="BG9" s="63"/>
      <c r="BH9" s="67"/>
      <c r="BI9" s="68"/>
      <c r="BJ9" s="69"/>
      <c r="BK9" s="70"/>
      <c r="BL9" s="70"/>
      <c r="BM9" s="70"/>
      <c r="BN9" s="65"/>
      <c r="BO9" s="66"/>
      <c r="BP9" s="63"/>
      <c r="BQ9" s="67"/>
      <c r="BR9" s="68"/>
      <c r="BS9" s="69"/>
      <c r="BT9" s="70"/>
      <c r="BU9" s="70"/>
      <c r="BV9" s="70"/>
      <c r="BW9" s="65"/>
      <c r="BX9" s="66"/>
      <c r="BY9" s="63"/>
      <c r="BZ9" s="67"/>
      <c r="CA9" s="68"/>
      <c r="CB9" s="69"/>
      <c r="CC9" s="70"/>
      <c r="CD9" s="70"/>
      <c r="CE9" s="70"/>
      <c r="CF9" s="65"/>
      <c r="CG9" s="66"/>
      <c r="CH9" s="63"/>
      <c r="CI9" s="67"/>
      <c r="CJ9" s="68"/>
      <c r="CK9" s="69"/>
      <c r="CL9" s="70"/>
      <c r="CM9" s="70"/>
      <c r="CN9" s="70"/>
      <c r="CO9" s="71"/>
      <c r="CP9" s="68"/>
      <c r="CQ9" s="68"/>
      <c r="CR9" s="68"/>
      <c r="CS9" s="72"/>
    </row>
    <row r="10" spans="1:98">
      <c r="A10" s="19">
        <f>AB10</f>
        <v>0.058823529411765</v>
      </c>
      <c r="B10" s="39"/>
      <c r="C10" s="39"/>
      <c r="D10" s="39"/>
      <c r="E10" s="39"/>
      <c r="F10" s="39"/>
      <c r="G10" s="40" t="s">
        <v>70</v>
      </c>
      <c r="H10" s="40"/>
      <c r="I10" s="40"/>
      <c r="J10" s="190">
        <f>SUM(J6:J9)</f>
        <v>85000</v>
      </c>
      <c r="K10" s="41">
        <f>SUM(K6:K9)</f>
        <v>74</v>
      </c>
      <c r="L10" s="41">
        <f>SUM(L6:L9)</f>
        <v>45</v>
      </c>
      <c r="M10" s="41">
        <f>SUM(M6:M9)</f>
        <v>60</v>
      </c>
      <c r="N10" s="41">
        <f>SUM(N6:N9)</f>
        <v>14</v>
      </c>
      <c r="O10" s="41">
        <f>SUM(O6:O9)</f>
        <v>0</v>
      </c>
      <c r="P10" s="41">
        <f>SUM(P6:P9)</f>
        <v>14</v>
      </c>
      <c r="Q10" s="42">
        <f>IFERROR(P10/M10,"-")</f>
        <v>0.23333333333333</v>
      </c>
      <c r="R10" s="78">
        <f>SUM(R6:R9)</f>
        <v>3</v>
      </c>
      <c r="S10" s="78">
        <f>SUM(S6:S9)</f>
        <v>3</v>
      </c>
      <c r="T10" s="42">
        <f>IFERROR(R10/P10,"-")</f>
        <v>0.21428571428571</v>
      </c>
      <c r="U10" s="184">
        <f>IFERROR(J10/P10,"-")</f>
        <v>6071.4285714286</v>
      </c>
      <c r="V10" s="44">
        <f>SUM(V6:V9)</f>
        <v>1</v>
      </c>
      <c r="W10" s="42">
        <f>IFERROR(V10/P10,"-")</f>
        <v>0.071428571428571</v>
      </c>
      <c r="X10" s="190">
        <f>SUM(X6:X9)</f>
        <v>5000</v>
      </c>
      <c r="Y10" s="190">
        <f>IFERROR(X10/P10,"-")</f>
        <v>357.14285714286</v>
      </c>
      <c r="Z10" s="190">
        <f>IFERROR(X10/V10,"-")</f>
        <v>5000</v>
      </c>
      <c r="AA10" s="190">
        <f>X10-J10</f>
        <v>-80000</v>
      </c>
      <c r="AB10" s="47">
        <f>X10/J10</f>
        <v>0.058823529411765</v>
      </c>
      <c r="AC10" s="60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2"/>
      <c r="BZ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K10" s="62"/>
      <c r="CL10" s="62"/>
      <c r="CM10" s="62"/>
      <c r="CN10" s="62"/>
      <c r="CO10" s="62"/>
      <c r="CP10" s="62"/>
      <c r="CQ10" s="62"/>
      <c r="CR10" s="62"/>
      <c r="CS10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71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0</v>
      </c>
      <c r="B6" s="203" t="s">
        <v>72</v>
      </c>
      <c r="C6" s="203" t="s">
        <v>73</v>
      </c>
      <c r="D6" s="203" t="s">
        <v>74</v>
      </c>
      <c r="E6" s="203" t="s">
        <v>75</v>
      </c>
      <c r="F6" s="203" t="s">
        <v>64</v>
      </c>
      <c r="G6" s="203" t="s">
        <v>76</v>
      </c>
      <c r="H6" s="90" t="s">
        <v>77</v>
      </c>
      <c r="I6" s="90" t="s">
        <v>78</v>
      </c>
      <c r="J6" s="188">
        <v>75000</v>
      </c>
      <c r="K6" s="81">
        <v>1</v>
      </c>
      <c r="L6" s="81">
        <v>0</v>
      </c>
      <c r="M6" s="81">
        <v>9</v>
      </c>
      <c r="N6" s="91">
        <v>0</v>
      </c>
      <c r="O6" s="92">
        <v>0</v>
      </c>
      <c r="P6" s="93">
        <f>N6+O6</f>
        <v>0</v>
      </c>
      <c r="Q6" s="82">
        <f>IFERROR(P6/M6,"-")</f>
        <v>0</v>
      </c>
      <c r="R6" s="81">
        <v>0</v>
      </c>
      <c r="S6" s="81">
        <v>0</v>
      </c>
      <c r="T6" s="82" t="str">
        <f>IFERROR(S6/(O6+P6),"-")</f>
        <v>-</v>
      </c>
      <c r="U6" s="182">
        <f>IFERROR(J6/SUM(P6:P7),"-")</f>
        <v>6250</v>
      </c>
      <c r="V6" s="84">
        <v>0</v>
      </c>
      <c r="W6" s="82" t="str">
        <f>IF(P6=0,"-",V6/P6)</f>
        <v>-</v>
      </c>
      <c r="X6" s="186">
        <v>0</v>
      </c>
      <c r="Y6" s="187" t="str">
        <f>IFERROR(X6/P6,"-")</f>
        <v>-</v>
      </c>
      <c r="Z6" s="187" t="str">
        <f>IFERROR(X6/V6,"-")</f>
        <v>-</v>
      </c>
      <c r="AA6" s="188">
        <f>SUM(X6:X7)-SUM(J6:J7)</f>
        <v>-75000</v>
      </c>
      <c r="AB6" s="85">
        <f>SUM(X6:X7)/SUM(J6:J7)</f>
        <v>0</v>
      </c>
      <c r="AC6" s="79"/>
      <c r="AD6" s="94"/>
      <c r="AE6" s="95" t="str">
        <f>IF(P6=0,"",IF(AD6=0,"",(AD6/P6)))</f>
        <v/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/>
      <c r="AN6" s="101" t="str">
        <f>IF(P6=0,"",IF(AM6=0,"",(AM6/P6)))</f>
        <v/>
      </c>
      <c r="AO6" s="100"/>
      <c r="AP6" s="102" t="str">
        <f>IFERROR(AP6/AM6,"-")</f>
        <v>-</v>
      </c>
      <c r="AQ6" s="103"/>
      <c r="AR6" s="104" t="str">
        <f>IFERROR(AQ6/AM6,"-")</f>
        <v>-</v>
      </c>
      <c r="AS6" s="105"/>
      <c r="AT6" s="105"/>
      <c r="AU6" s="105"/>
      <c r="AV6" s="106"/>
      <c r="AW6" s="107" t="str">
        <f>IF(P6=0,"",IF(AV6=0,"",(AV6/P6)))</f>
        <v/>
      </c>
      <c r="AX6" s="106"/>
      <c r="AY6" s="108" t="str">
        <f>IFERROR(AX6/AV6,"-")</f>
        <v>-</v>
      </c>
      <c r="AZ6" s="109"/>
      <c r="BA6" s="110" t="str">
        <f>IFERROR(AZ6/AV6,"-")</f>
        <v>-</v>
      </c>
      <c r="BB6" s="111"/>
      <c r="BC6" s="111"/>
      <c r="BD6" s="111"/>
      <c r="BE6" s="112"/>
      <c r="BF6" s="113" t="str">
        <f>IF(P6=0,"",IF(BE6=0,"",(BE6/P6)))</f>
        <v/>
      </c>
      <c r="BG6" s="112"/>
      <c r="BH6" s="114" t="str">
        <f>IFERROR(BG6/BE6,"-")</f>
        <v>-</v>
      </c>
      <c r="BI6" s="115"/>
      <c r="BJ6" s="116" t="str">
        <f>IFERROR(BI6/BE6,"-")</f>
        <v>-</v>
      </c>
      <c r="BK6" s="117"/>
      <c r="BL6" s="117"/>
      <c r="BM6" s="117"/>
      <c r="BN6" s="119"/>
      <c r="BO6" s="120" t="str">
        <f>IF(P6=0,"",IF(BN6=0,"",(BN6/P6)))</f>
        <v/>
      </c>
      <c r="BP6" s="121"/>
      <c r="BQ6" s="122" t="str">
        <f>IFERROR(BP6/BN6,"-")</f>
        <v>-</v>
      </c>
      <c r="BR6" s="123"/>
      <c r="BS6" s="124" t="str">
        <f>IFERROR(BR6/BN6,"-")</f>
        <v>-</v>
      </c>
      <c r="BT6" s="125"/>
      <c r="BU6" s="125"/>
      <c r="BV6" s="125"/>
      <c r="BW6" s="126"/>
      <c r="BX6" s="127" t="str">
        <f>IF(P6=0,"",IF(BW6=0,"",(BW6/P6)))</f>
        <v/>
      </c>
      <c r="BY6" s="128"/>
      <c r="BZ6" s="129" t="str">
        <f>IFERROR(BY6/BW6,"-")</f>
        <v>-</v>
      </c>
      <c r="CA6" s="130"/>
      <c r="CB6" s="131" t="str">
        <f>IFERROR(CA6/BW6,"-")</f>
        <v>-</v>
      </c>
      <c r="CC6" s="132"/>
      <c r="CD6" s="132"/>
      <c r="CE6" s="132"/>
      <c r="CF6" s="133"/>
      <c r="CG6" s="134" t="str">
        <f>IF(P6=0,"",IF(CF6=0,"",(CF6/P6)))</f>
        <v/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0</v>
      </c>
      <c r="CP6" s="141">
        <v>0</v>
      </c>
      <c r="CQ6" s="141"/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79</v>
      </c>
      <c r="C7" s="203"/>
      <c r="D7" s="203"/>
      <c r="E7" s="203"/>
      <c r="F7" s="203" t="s">
        <v>69</v>
      </c>
      <c r="G7" s="203"/>
      <c r="H7" s="90"/>
      <c r="I7" s="90"/>
      <c r="J7" s="188"/>
      <c r="K7" s="81">
        <v>58</v>
      </c>
      <c r="L7" s="81">
        <v>41</v>
      </c>
      <c r="M7" s="81">
        <v>47</v>
      </c>
      <c r="N7" s="91">
        <v>12</v>
      </c>
      <c r="O7" s="92">
        <v>0</v>
      </c>
      <c r="P7" s="93">
        <f>N7+O7</f>
        <v>12</v>
      </c>
      <c r="Q7" s="82">
        <f>IFERROR(P7/M7,"-")</f>
        <v>0.25531914893617</v>
      </c>
      <c r="R7" s="81">
        <v>3</v>
      </c>
      <c r="S7" s="81">
        <v>1</v>
      </c>
      <c r="T7" s="82">
        <f>IFERROR(S7/(O7+P7),"-")</f>
        <v>0.083333333333333</v>
      </c>
      <c r="U7" s="182"/>
      <c r="V7" s="84">
        <v>0</v>
      </c>
      <c r="W7" s="82">
        <f>IF(P7=0,"-",V7/P7)</f>
        <v>0</v>
      </c>
      <c r="X7" s="186">
        <v>0</v>
      </c>
      <c r="Y7" s="187">
        <f>IFERROR(X7/P7,"-")</f>
        <v>0</v>
      </c>
      <c r="Z7" s="187" t="str">
        <f>IFERROR(X7/V7,"-")</f>
        <v>-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>
        <v>2</v>
      </c>
      <c r="AN7" s="101">
        <f>IF(P7=0,"",IF(AM7=0,"",(AM7/P7)))</f>
        <v>0.16666666666667</v>
      </c>
      <c r="AO7" s="100"/>
      <c r="AP7" s="102">
        <f>IFERROR(AP7/AM7,"-")</f>
        <v>0</v>
      </c>
      <c r="AQ7" s="103"/>
      <c r="AR7" s="104">
        <f>IFERROR(AQ7/AM7,"-")</f>
        <v>0</v>
      </c>
      <c r="AS7" s="105"/>
      <c r="AT7" s="105"/>
      <c r="AU7" s="105"/>
      <c r="AV7" s="106">
        <v>2</v>
      </c>
      <c r="AW7" s="107">
        <f>IF(P7=0,"",IF(AV7=0,"",(AV7/P7)))</f>
        <v>0.16666666666667</v>
      </c>
      <c r="AX7" s="106"/>
      <c r="AY7" s="108">
        <f>IFERROR(AX7/AV7,"-")</f>
        <v>0</v>
      </c>
      <c r="AZ7" s="109"/>
      <c r="BA7" s="110">
        <f>IFERROR(AZ7/AV7,"-")</f>
        <v>0</v>
      </c>
      <c r="BB7" s="111"/>
      <c r="BC7" s="111"/>
      <c r="BD7" s="111"/>
      <c r="BE7" s="112">
        <v>1</v>
      </c>
      <c r="BF7" s="113">
        <f>IF(P7=0,"",IF(BE7=0,"",(BE7/P7)))</f>
        <v>0.083333333333333</v>
      </c>
      <c r="BG7" s="112"/>
      <c r="BH7" s="114">
        <f>IFERROR(BG7/BE7,"-")</f>
        <v>0</v>
      </c>
      <c r="BI7" s="115"/>
      <c r="BJ7" s="116">
        <f>IFERROR(BI7/BE7,"-")</f>
        <v>0</v>
      </c>
      <c r="BK7" s="117"/>
      <c r="BL7" s="117"/>
      <c r="BM7" s="117"/>
      <c r="BN7" s="119">
        <v>5</v>
      </c>
      <c r="BO7" s="120">
        <f>IF(P7=0,"",IF(BN7=0,"",(BN7/P7)))</f>
        <v>0.41666666666667</v>
      </c>
      <c r="BP7" s="121"/>
      <c r="BQ7" s="122">
        <f>IFERROR(BP7/BN7,"-")</f>
        <v>0</v>
      </c>
      <c r="BR7" s="123"/>
      <c r="BS7" s="124">
        <f>IFERROR(BR7/BN7,"-")</f>
        <v>0</v>
      </c>
      <c r="BT7" s="125"/>
      <c r="BU7" s="125"/>
      <c r="BV7" s="125"/>
      <c r="BW7" s="126">
        <v>1</v>
      </c>
      <c r="BX7" s="127">
        <f>IF(P7=0,"",IF(BW7=0,"",(BW7/P7)))</f>
        <v>0.083333333333333</v>
      </c>
      <c r="BY7" s="128"/>
      <c r="BZ7" s="129">
        <f>IFERROR(BY7/BW7,"-")</f>
        <v>0</v>
      </c>
      <c r="CA7" s="130"/>
      <c r="CB7" s="131">
        <f>IFERROR(CA7/BW7,"-")</f>
        <v>0</v>
      </c>
      <c r="CC7" s="132"/>
      <c r="CD7" s="132"/>
      <c r="CE7" s="132"/>
      <c r="CF7" s="133">
        <v>1</v>
      </c>
      <c r="CG7" s="134">
        <f>IF(P7=0,"",IF(CF7=0,"",(CF7/P7)))</f>
        <v>0.083333333333333</v>
      </c>
      <c r="CH7" s="135"/>
      <c r="CI7" s="136">
        <f>IFERROR(CH7/CF7,"-")</f>
        <v>0</v>
      </c>
      <c r="CJ7" s="137"/>
      <c r="CK7" s="138">
        <f>IFERROR(CJ7/CF7,"-")</f>
        <v>0</v>
      </c>
      <c r="CL7" s="139"/>
      <c r="CM7" s="139"/>
      <c r="CN7" s="139"/>
      <c r="CO7" s="140">
        <v>0</v>
      </c>
      <c r="CP7" s="141">
        <v>0</v>
      </c>
      <c r="CQ7" s="141"/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30"/>
      <c r="B8" s="87"/>
      <c r="C8" s="88"/>
      <c r="D8" s="88"/>
      <c r="E8" s="88"/>
      <c r="F8" s="89"/>
      <c r="G8" s="90"/>
      <c r="H8" s="90"/>
      <c r="I8" s="90"/>
      <c r="J8" s="192"/>
      <c r="K8" s="34"/>
      <c r="L8" s="34"/>
      <c r="M8" s="31"/>
      <c r="N8" s="23"/>
      <c r="O8" s="23"/>
      <c r="P8" s="23"/>
      <c r="Q8" s="33"/>
      <c r="R8" s="32"/>
      <c r="S8" s="23"/>
      <c r="T8" s="32"/>
      <c r="U8" s="183"/>
      <c r="V8" s="25"/>
      <c r="W8" s="25"/>
      <c r="X8" s="189"/>
      <c r="Y8" s="189"/>
      <c r="Z8" s="189"/>
      <c r="AA8" s="189"/>
      <c r="AB8" s="33"/>
      <c r="AC8" s="59"/>
      <c r="AD8" s="63"/>
      <c r="AE8" s="64"/>
      <c r="AF8" s="63"/>
      <c r="AG8" s="67"/>
      <c r="AH8" s="68"/>
      <c r="AI8" s="69"/>
      <c r="AJ8" s="70"/>
      <c r="AK8" s="70"/>
      <c r="AL8" s="70"/>
      <c r="AM8" s="63"/>
      <c r="AN8" s="64"/>
      <c r="AO8" s="63"/>
      <c r="AP8" s="67"/>
      <c r="AQ8" s="68"/>
      <c r="AR8" s="69"/>
      <c r="AS8" s="70"/>
      <c r="AT8" s="70"/>
      <c r="AU8" s="70"/>
      <c r="AV8" s="63"/>
      <c r="AW8" s="64"/>
      <c r="AX8" s="63"/>
      <c r="AY8" s="67"/>
      <c r="AZ8" s="68"/>
      <c r="BA8" s="69"/>
      <c r="BB8" s="70"/>
      <c r="BC8" s="70"/>
      <c r="BD8" s="70"/>
      <c r="BE8" s="63"/>
      <c r="BF8" s="64"/>
      <c r="BG8" s="63"/>
      <c r="BH8" s="67"/>
      <c r="BI8" s="68"/>
      <c r="BJ8" s="69"/>
      <c r="BK8" s="70"/>
      <c r="BL8" s="70"/>
      <c r="BM8" s="70"/>
      <c r="BN8" s="65"/>
      <c r="BO8" s="66"/>
      <c r="BP8" s="63"/>
      <c r="BQ8" s="67"/>
      <c r="BR8" s="68"/>
      <c r="BS8" s="69"/>
      <c r="BT8" s="70"/>
      <c r="BU8" s="70"/>
      <c r="BV8" s="70"/>
      <c r="BW8" s="65"/>
      <c r="BX8" s="66"/>
      <c r="BY8" s="63"/>
      <c r="BZ8" s="67"/>
      <c r="CA8" s="68"/>
      <c r="CB8" s="69"/>
      <c r="CC8" s="70"/>
      <c r="CD8" s="70"/>
      <c r="CE8" s="70"/>
      <c r="CF8" s="65"/>
      <c r="CG8" s="66"/>
      <c r="CH8" s="63"/>
      <c r="CI8" s="67"/>
      <c r="CJ8" s="68"/>
      <c r="CK8" s="69"/>
      <c r="CL8" s="70"/>
      <c r="CM8" s="70"/>
      <c r="CN8" s="70"/>
      <c r="CO8" s="71"/>
      <c r="CP8" s="68"/>
      <c r="CQ8" s="68"/>
      <c r="CR8" s="68"/>
      <c r="CS8" s="72"/>
    </row>
    <row r="9" spans="1:98">
      <c r="A9" s="30"/>
      <c r="B9" s="37"/>
      <c r="C9" s="21"/>
      <c r="D9" s="21"/>
      <c r="E9" s="21"/>
      <c r="F9" s="22"/>
      <c r="G9" s="36"/>
      <c r="H9" s="36"/>
      <c r="I9" s="75"/>
      <c r="J9" s="193"/>
      <c r="K9" s="34"/>
      <c r="L9" s="34"/>
      <c r="M9" s="31"/>
      <c r="N9" s="23"/>
      <c r="O9" s="23"/>
      <c r="P9" s="23"/>
      <c r="Q9" s="33"/>
      <c r="R9" s="32"/>
      <c r="S9" s="23"/>
      <c r="T9" s="32"/>
      <c r="U9" s="183"/>
      <c r="V9" s="25"/>
      <c r="W9" s="25"/>
      <c r="X9" s="189"/>
      <c r="Y9" s="189"/>
      <c r="Z9" s="189"/>
      <c r="AA9" s="189"/>
      <c r="AB9" s="33"/>
      <c r="AC9" s="61"/>
      <c r="AD9" s="63"/>
      <c r="AE9" s="64"/>
      <c r="AF9" s="63"/>
      <c r="AG9" s="67"/>
      <c r="AH9" s="68"/>
      <c r="AI9" s="69"/>
      <c r="AJ9" s="70"/>
      <c r="AK9" s="70"/>
      <c r="AL9" s="70"/>
      <c r="AM9" s="63"/>
      <c r="AN9" s="64"/>
      <c r="AO9" s="63"/>
      <c r="AP9" s="67"/>
      <c r="AQ9" s="68"/>
      <c r="AR9" s="69"/>
      <c r="AS9" s="70"/>
      <c r="AT9" s="70"/>
      <c r="AU9" s="70"/>
      <c r="AV9" s="63"/>
      <c r="AW9" s="64"/>
      <c r="AX9" s="63"/>
      <c r="AY9" s="67"/>
      <c r="AZ9" s="68"/>
      <c r="BA9" s="69"/>
      <c r="BB9" s="70"/>
      <c r="BC9" s="70"/>
      <c r="BD9" s="70"/>
      <c r="BE9" s="63"/>
      <c r="BF9" s="64"/>
      <c r="BG9" s="63"/>
      <c r="BH9" s="67"/>
      <c r="BI9" s="68"/>
      <c r="BJ9" s="69"/>
      <c r="BK9" s="70"/>
      <c r="BL9" s="70"/>
      <c r="BM9" s="70"/>
      <c r="BN9" s="65"/>
      <c r="BO9" s="66"/>
      <c r="BP9" s="63"/>
      <c r="BQ9" s="67"/>
      <c r="BR9" s="68"/>
      <c r="BS9" s="69"/>
      <c r="BT9" s="70"/>
      <c r="BU9" s="70"/>
      <c r="BV9" s="70"/>
      <c r="BW9" s="65"/>
      <c r="BX9" s="66"/>
      <c r="BY9" s="63"/>
      <c r="BZ9" s="67"/>
      <c r="CA9" s="68"/>
      <c r="CB9" s="69"/>
      <c r="CC9" s="70"/>
      <c r="CD9" s="70"/>
      <c r="CE9" s="70"/>
      <c r="CF9" s="65"/>
      <c r="CG9" s="66"/>
      <c r="CH9" s="63"/>
      <c r="CI9" s="67"/>
      <c r="CJ9" s="68"/>
      <c r="CK9" s="69"/>
      <c r="CL9" s="70"/>
      <c r="CM9" s="70"/>
      <c r="CN9" s="70"/>
      <c r="CO9" s="71"/>
      <c r="CP9" s="68"/>
      <c r="CQ9" s="68"/>
      <c r="CR9" s="68"/>
      <c r="CS9" s="72"/>
    </row>
    <row r="10" spans="1:98">
      <c r="A10" s="19">
        <f>AB10</f>
        <v>0</v>
      </c>
      <c r="B10" s="39"/>
      <c r="C10" s="39"/>
      <c r="D10" s="39"/>
      <c r="E10" s="39"/>
      <c r="F10" s="39"/>
      <c r="G10" s="40" t="s">
        <v>80</v>
      </c>
      <c r="H10" s="40"/>
      <c r="I10" s="40"/>
      <c r="J10" s="190">
        <f>SUM(J6:J9)</f>
        <v>75000</v>
      </c>
      <c r="K10" s="41">
        <f>SUM(K6:K9)</f>
        <v>59</v>
      </c>
      <c r="L10" s="41">
        <f>SUM(L6:L9)</f>
        <v>41</v>
      </c>
      <c r="M10" s="41">
        <f>SUM(M6:M9)</f>
        <v>56</v>
      </c>
      <c r="N10" s="41">
        <f>SUM(N6:N9)</f>
        <v>12</v>
      </c>
      <c r="O10" s="41">
        <f>SUM(O6:O9)</f>
        <v>0</v>
      </c>
      <c r="P10" s="41">
        <f>SUM(P6:P9)</f>
        <v>12</v>
      </c>
      <c r="Q10" s="42">
        <f>IFERROR(P10/M10,"-")</f>
        <v>0.21428571428571</v>
      </c>
      <c r="R10" s="78">
        <f>SUM(R6:R9)</f>
        <v>3</v>
      </c>
      <c r="S10" s="78">
        <f>SUM(S6:S9)</f>
        <v>1</v>
      </c>
      <c r="T10" s="42">
        <f>IFERROR(R10/P10,"-")</f>
        <v>0.25</v>
      </c>
      <c r="U10" s="184">
        <f>IFERROR(J10/P10,"-")</f>
        <v>6250</v>
      </c>
      <c r="V10" s="44">
        <f>SUM(V6:V9)</f>
        <v>0</v>
      </c>
      <c r="W10" s="42">
        <f>IFERROR(V10/P10,"-")</f>
        <v>0</v>
      </c>
      <c r="X10" s="190">
        <f>SUM(X6:X9)</f>
        <v>0</v>
      </c>
      <c r="Y10" s="190">
        <f>IFERROR(X10/P10,"-")</f>
        <v>0</v>
      </c>
      <c r="Z10" s="190" t="str">
        <f>IFERROR(X10/V10,"-")</f>
        <v>-</v>
      </c>
      <c r="AA10" s="190">
        <f>X10-J10</f>
        <v>-75000</v>
      </c>
      <c r="AB10" s="47">
        <f>X10/J10</f>
        <v>0</v>
      </c>
      <c r="AC10" s="60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2"/>
      <c r="BZ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K10" s="62"/>
      <c r="CL10" s="62"/>
      <c r="CM10" s="62"/>
      <c r="CN10" s="62"/>
      <c r="CO10" s="62"/>
      <c r="CP10" s="62"/>
      <c r="CQ10" s="62"/>
      <c r="CR10" s="62"/>
      <c r="CS10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雑誌</vt:lpstr>
      <vt:lpstr>DVD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