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<sst xmlns="http://schemas.openxmlformats.org/spreadsheetml/2006/main" uniqueCount="102">
  <si>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</si>
  <si>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</si>
  <si>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</si>
  <si>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</si>
  <si>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</si>
  <si>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</si>
  <si>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</si>
  <si>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</si>
  <si>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</si>
  <si>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</si>
  <si>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</si>
  <si>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</si>
  <si>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</si>
  <si>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</si>
  <si>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</si>
  <si>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</si>
  <si>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</si>
  <si>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</si>
  <si>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</si>
  <si>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</si>
  <si>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</si>
  <si>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</si>
  <si>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</si>
  <si>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</si>
  <si>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</si>
  <si>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12月</t>
  </si>
  <si>
    <t>どきどき</t>
  </si>
  <si>
    <t>最終更新日</t>
  </si>
  <si>
    <t>03月31日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</si>
  <si>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</si>
  <si>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</si>
  <si>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</si>
  <si>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</si>
  <si>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</si>
  <si>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</si>
  <si>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</si>
  <si>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</si>
  <si>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</si>
  <si>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</si>
  <si>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</si>
  <si>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</si>
  <si>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</si>
  <si>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</si>
  <si>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</si>
  <si>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</si>
  <si>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</si>
  <si>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</si>
  <si>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</si>
  <si>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</si>
  <si>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</si>
  <si>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</si>
  <si>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</si>
  <si>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</si>
  <si>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</si>
  <si>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</si>
  <si>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</si>
  <si>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</si>
  <si>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</si>
  <si>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</si>
  <si>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</si>
  <si>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</si>
  <si>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ak272</t>
  </si>
  <si>
    <t>大洋図書</t>
  </si>
  <si>
    <t>5Pセフレ確保(赤瀬尚子さん）</t>
  </si>
  <si>
    <t>lp02</t>
  </si>
  <si>
    <t>昭和の不思議101　2021年</t>
  </si>
  <si>
    <t>1C5P</t>
  </si>
  <si>
    <t>12月03日(木)</t>
  </si>
  <si>
    <t>ak273</t>
  </si>
  <si>
    <t>空電</t>
  </si>
  <si>
    <t>ak270</t>
  </si>
  <si>
    <t>コアマガジン</t>
  </si>
  <si>
    <t>1P記事(赤瀬尚子さん）</t>
  </si>
  <si>
    <t>実話BUNKAタブー</t>
  </si>
  <si>
    <t>表4　4C1P</t>
  </si>
  <si>
    <t>12月16日(水)</t>
  </si>
  <si>
    <t>ak271</t>
  </si>
  <si>
    <t>ak274</t>
  </si>
  <si>
    <t>2Pスポーツ新聞_v01_どきどき(赤瀬さん)</t>
  </si>
  <si>
    <t>ラヴァーズDX</t>
  </si>
  <si>
    <t>1C2P</t>
  </si>
  <si>
    <t>12月22日(火)</t>
  </si>
  <si>
    <t>ak275</t>
  </si>
  <si>
    <t>ak276</t>
  </si>
  <si>
    <t>臨時増刊ラヴァーズ</t>
  </si>
  <si>
    <t>ak277</t>
  </si>
  <si>
    <t>ak278</t>
  </si>
  <si>
    <t>一水社</t>
  </si>
  <si>
    <t>50代からの男のゴラク</t>
  </si>
  <si>
    <t>12月28日(月)</t>
  </si>
  <si>
    <t>ak279</t>
  </si>
  <si>
    <t>雑誌 TOTAL</t>
  </si>
  <si>
    <t>●DVD 広告</t>
  </si>
  <si>
    <t>pk243</t>
  </si>
  <si>
    <t>三和出版</t>
  </si>
  <si>
    <t>DVD漫画たかし</t>
  </si>
  <si>
    <t>A4、全国書店売、1480円、3万部</t>
  </si>
  <si>
    <t>究極美女プレステージSP</t>
  </si>
  <si>
    <t>DVD袋表4C</t>
  </si>
  <si>
    <t>12月17日(木)</t>
  </si>
  <si>
    <t>pk244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</si>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</sst>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10</v>
      </c>
      <c r="D6" s="195">
        <v>330000</v>
      </c>
      <c r="E6" s="81">
        <v>283</v>
      </c>
      <c r="F6" s="81">
        <v>167</v>
      </c>
      <c r="G6" s="81">
        <v>338</v>
      </c>
      <c r="H6" s="91">
        <v>79</v>
      </c>
      <c r="I6" s="92">
        <v>0</v>
      </c>
      <c r="J6" s="145">
        <f>H6+I6</f>
        <v>79</v>
      </c>
      <c r="K6" s="82">
        <f>IFERROR(J6/G6,"-")</f>
        <v>0.23372781065089</v>
      </c>
      <c r="L6" s="81">
        <v>23</v>
      </c>
      <c r="M6" s="81">
        <v>17</v>
      </c>
      <c r="N6" s="82">
        <f>IFERROR(L6/J6,"-")</f>
        <v>0.29113924050633</v>
      </c>
      <c r="O6" s="83">
        <f>IFERROR(D6/J6,"-")</f>
        <v>4177.2151898734</v>
      </c>
      <c r="P6" s="84">
        <v>23</v>
      </c>
      <c r="Q6" s="82">
        <f>IFERROR(P6/J6,"-")</f>
        <v>0.29113924050633</v>
      </c>
      <c r="R6" s="200">
        <v>951000</v>
      </c>
      <c r="S6" s="201">
        <f>IFERROR(R6/J6,"-")</f>
        <v>12037.974683544</v>
      </c>
      <c r="T6" s="201">
        <f>IFERROR(R6/P6,"-")</f>
        <v>41347.826086957</v>
      </c>
      <c r="U6" s="195">
        <f>IFERROR(R6-D6,"-")</f>
        <v>621000</v>
      </c>
      <c r="V6" s="85">
        <f>R6/D6</f>
        <v>2.8818181818182</v>
      </c>
      <c r="W6" s="79"/>
      <c r="X6" s="144"/>
    </row>
    <row r="7" spans="1:24">
      <c r="A7" s="80"/>
      <c r="B7" s="86" t="s">
        <v>24</v>
      </c>
      <c r="C7" s="86">
        <v>2</v>
      </c>
      <c r="D7" s="195">
        <v>75000</v>
      </c>
      <c r="E7" s="81">
        <v>58</v>
      </c>
      <c r="F7" s="81">
        <v>36</v>
      </c>
      <c r="G7" s="81">
        <v>39</v>
      </c>
      <c r="H7" s="91">
        <v>13</v>
      </c>
      <c r="I7" s="92">
        <v>1</v>
      </c>
      <c r="J7" s="145">
        <f>H7+I7</f>
        <v>14</v>
      </c>
      <c r="K7" s="82">
        <f>IFERROR(J7/G7,"-")</f>
        <v>0.35897435897436</v>
      </c>
      <c r="L7" s="81">
        <v>2</v>
      </c>
      <c r="M7" s="81">
        <v>1</v>
      </c>
      <c r="N7" s="82">
        <f>IFERROR(L7/J7,"-")</f>
        <v>0.14285714285714</v>
      </c>
      <c r="O7" s="83">
        <f>IFERROR(D7/J7,"-")</f>
        <v>5357.1428571429</v>
      </c>
      <c r="P7" s="84">
        <v>2</v>
      </c>
      <c r="Q7" s="82">
        <f>IFERROR(P7/J7,"-")</f>
        <v>0.14285714285714</v>
      </c>
      <c r="R7" s="200">
        <v>17000</v>
      </c>
      <c r="S7" s="201">
        <f>IFERROR(R7/J7,"-")</f>
        <v>1214.2857142857</v>
      </c>
      <c r="T7" s="201">
        <f>IFERROR(R7/P7,"-")</f>
        <v>8500</v>
      </c>
      <c r="U7" s="195">
        <f>IFERROR(R7-D7,"-")</f>
        <v>-58000</v>
      </c>
      <c r="V7" s="85">
        <f>R7/D7</f>
        <v>0.22666666666667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405000</v>
      </c>
      <c r="E10" s="41">
        <f>SUM(E6:E8)</f>
        <v>341</v>
      </c>
      <c r="F10" s="41">
        <f>SUM(F6:F8)</f>
        <v>203</v>
      </c>
      <c r="G10" s="41">
        <f>SUM(G6:G8)</f>
        <v>377</v>
      </c>
      <c r="H10" s="41">
        <f>SUM(H6:H8)</f>
        <v>92</v>
      </c>
      <c r="I10" s="41">
        <f>SUM(I6:I8)</f>
        <v>1</v>
      </c>
      <c r="J10" s="41">
        <f>SUM(J6:J8)</f>
        <v>93</v>
      </c>
      <c r="K10" s="42">
        <f>IFERROR(J10/G10,"-")</f>
        <v>0.24668435013263</v>
      </c>
      <c r="L10" s="78">
        <f>SUM(L6:L8)</f>
        <v>25</v>
      </c>
      <c r="M10" s="78">
        <f>SUM(M6:M8)</f>
        <v>18</v>
      </c>
      <c r="N10" s="42">
        <f>IFERROR(L10/J10,"-")</f>
        <v>0.26881720430108</v>
      </c>
      <c r="O10" s="43">
        <f>IFERROR(D10/J10,"-")</f>
        <v>4354.8387096774</v>
      </c>
      <c r="P10" s="44">
        <f>SUM(P6:P8)</f>
        <v>25</v>
      </c>
      <c r="Q10" s="42">
        <f>IFERROR(P10/J10,"-")</f>
        <v>0.26881720430108</v>
      </c>
      <c r="R10" s="45">
        <f>SUM(R6:R8)</f>
        <v>968000</v>
      </c>
      <c r="S10" s="45">
        <f>IFERROR(R10/J10,"-")</f>
        <v>10408.602150538</v>
      </c>
      <c r="T10" s="45">
        <f>IFERROR(R10/P10,"-")</f>
        <v>38720</v>
      </c>
      <c r="U10" s="46">
        <f>SUM(U6:U8)</f>
        <v>563000</v>
      </c>
      <c r="V10" s="47">
        <f>IFERROR(R10/D10,"-")</f>
        <v>2.3901234567901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75000</v>
      </c>
      <c r="K6" s="81">
        <v>0</v>
      </c>
      <c r="L6" s="81">
        <v>0</v>
      </c>
      <c r="M6" s="81">
        <v>2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IFERROR(J6/SUM(P6:P7),"-")</f>
        <v>9375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SUM(X6:X7)-SUM(J6:J7)</f>
        <v>-75000</v>
      </c>
      <c r="AB6" s="85">
        <f>SUM(X6:X7)/SUM(J6:J7)</f>
        <v>0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24</v>
      </c>
      <c r="L7" s="81">
        <v>16</v>
      </c>
      <c r="M7" s="81">
        <v>24</v>
      </c>
      <c r="N7" s="91">
        <v>8</v>
      </c>
      <c r="O7" s="92">
        <v>0</v>
      </c>
      <c r="P7" s="93">
        <f>N7+O7</f>
        <v>8</v>
      </c>
      <c r="Q7" s="82">
        <f>IFERROR(P7/M7,"-")</f>
        <v>0.33333333333333</v>
      </c>
      <c r="R7" s="81">
        <v>3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7</v>
      </c>
      <c r="BO7" s="120">
        <f>IF(P7=0,"",IF(BN7=0,"",(BN7/P7)))</f>
        <v>0.875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0.125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2.24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75000</v>
      </c>
      <c r="K8" s="81">
        <v>7</v>
      </c>
      <c r="L8" s="81">
        <v>0</v>
      </c>
      <c r="M8" s="81">
        <v>14</v>
      </c>
      <c r="N8" s="91">
        <v>3</v>
      </c>
      <c r="O8" s="92">
        <v>0</v>
      </c>
      <c r="P8" s="93">
        <f>N8+O8</f>
        <v>3</v>
      </c>
      <c r="Q8" s="82">
        <f>IFERROR(P8/M8,"-")</f>
        <v>0.21428571428571</v>
      </c>
      <c r="R8" s="81">
        <v>1</v>
      </c>
      <c r="S8" s="81">
        <v>1</v>
      </c>
      <c r="T8" s="82">
        <f>IFERROR(S8/(O8+P8),"-")</f>
        <v>0.33333333333333</v>
      </c>
      <c r="U8" s="182">
        <f>IFERROR(J8/SUM(P8:P9),"-")</f>
        <v>6250</v>
      </c>
      <c r="V8" s="84">
        <v>1</v>
      </c>
      <c r="W8" s="82">
        <f>IF(P8=0,"-",V8/P8)</f>
        <v>0.33333333333333</v>
      </c>
      <c r="X8" s="186">
        <v>148000</v>
      </c>
      <c r="Y8" s="187">
        <f>IFERROR(X8/P8,"-")</f>
        <v>49333.333333333</v>
      </c>
      <c r="Z8" s="187">
        <f>IFERROR(X8/V8,"-")</f>
        <v>148000</v>
      </c>
      <c r="AA8" s="188">
        <f>SUM(X8:X9)-SUM(J8:J9)</f>
        <v>93000</v>
      </c>
      <c r="AB8" s="85">
        <f>SUM(X8:X9)/SUM(J8:J9)</f>
        <v>2.24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0.66666666666667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0.33333333333333</v>
      </c>
      <c r="BP8" s="121">
        <v>1</v>
      </c>
      <c r="BQ8" s="122">
        <f>IFERROR(BP8/BN8,"-")</f>
        <v>1</v>
      </c>
      <c r="BR8" s="123">
        <v>148000</v>
      </c>
      <c r="BS8" s="124">
        <f>IFERROR(BR8/BN8,"-")</f>
        <v>148000</v>
      </c>
      <c r="BT8" s="125"/>
      <c r="BU8" s="125"/>
      <c r="BV8" s="125">
        <v>1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148000</v>
      </c>
      <c r="CQ8" s="141">
        <v>148000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35</v>
      </c>
      <c r="L9" s="81">
        <v>24</v>
      </c>
      <c r="M9" s="81">
        <v>17</v>
      </c>
      <c r="N9" s="91">
        <v>9</v>
      </c>
      <c r="O9" s="92">
        <v>0</v>
      </c>
      <c r="P9" s="93">
        <f>N9+O9</f>
        <v>9</v>
      </c>
      <c r="Q9" s="82">
        <f>IFERROR(P9/M9,"-")</f>
        <v>0.52941176470588</v>
      </c>
      <c r="R9" s="81">
        <v>2</v>
      </c>
      <c r="S9" s="81">
        <v>2</v>
      </c>
      <c r="T9" s="82">
        <f>IFERROR(S9/(O9+P9),"-")</f>
        <v>0.22222222222222</v>
      </c>
      <c r="U9" s="182"/>
      <c r="V9" s="84">
        <v>1</v>
      </c>
      <c r="W9" s="82">
        <f>IF(P9=0,"-",V9/P9)</f>
        <v>0.11111111111111</v>
      </c>
      <c r="X9" s="186">
        <v>20000</v>
      </c>
      <c r="Y9" s="187">
        <f>IFERROR(X9/P9,"-")</f>
        <v>2222.2222222222</v>
      </c>
      <c r="Z9" s="187">
        <f>IFERROR(X9/V9,"-")</f>
        <v>20000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0.11111111111111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0.22222222222222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0.33333333333333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0.33333333333333</v>
      </c>
      <c r="BY9" s="128">
        <v>1</v>
      </c>
      <c r="BZ9" s="129">
        <f>IFERROR(BY9/BW9,"-")</f>
        <v>0.33333333333333</v>
      </c>
      <c r="CA9" s="130">
        <v>20000</v>
      </c>
      <c r="CB9" s="131">
        <f>IFERROR(CA9/BW9,"-")</f>
        <v>6666.6666666667</v>
      </c>
      <c r="CC9" s="132"/>
      <c r="CD9" s="132">
        <v>1</v>
      </c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20000</v>
      </c>
      <c r="CQ9" s="141">
        <v>20000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2.8</v>
      </c>
      <c r="B10" s="203" t="s">
        <v>77</v>
      </c>
      <c r="C10" s="203" t="s">
        <v>62</v>
      </c>
      <c r="D10" s="203" t="s">
        <v>78</v>
      </c>
      <c r="E10" s="203"/>
      <c r="F10" s="203" t="s">
        <v>64</v>
      </c>
      <c r="G10" s="203" t="s">
        <v>79</v>
      </c>
      <c r="H10" s="90" t="s">
        <v>80</v>
      </c>
      <c r="I10" s="90" t="s">
        <v>81</v>
      </c>
      <c r="J10" s="188">
        <v>45000</v>
      </c>
      <c r="K10" s="81">
        <v>5</v>
      </c>
      <c r="L10" s="81">
        <v>0</v>
      </c>
      <c r="M10" s="81">
        <v>13</v>
      </c>
      <c r="N10" s="91">
        <v>2</v>
      </c>
      <c r="O10" s="92">
        <v>0</v>
      </c>
      <c r="P10" s="93">
        <f>N10+O10</f>
        <v>2</v>
      </c>
      <c r="Q10" s="82">
        <f>IFERROR(P10/M10,"-")</f>
        <v>0.15384615384615</v>
      </c>
      <c r="R10" s="81">
        <v>0</v>
      </c>
      <c r="S10" s="81">
        <v>1</v>
      </c>
      <c r="T10" s="82">
        <f>IFERROR(S10/(O10+P10),"-")</f>
        <v>0.5</v>
      </c>
      <c r="U10" s="182">
        <f>IFERROR(J10/SUM(P10:P11),"-")</f>
        <v>7500</v>
      </c>
      <c r="V10" s="84">
        <v>1</v>
      </c>
      <c r="W10" s="82">
        <f>IF(P10=0,"-",V10/P10)</f>
        <v>0.5</v>
      </c>
      <c r="X10" s="186">
        <v>5000</v>
      </c>
      <c r="Y10" s="187">
        <f>IFERROR(X10/P10,"-")</f>
        <v>2500</v>
      </c>
      <c r="Z10" s="187">
        <f>IFERROR(X10/V10,"-")</f>
        <v>5000</v>
      </c>
      <c r="AA10" s="188">
        <f>SUM(X10:X11)-SUM(J10:J11)</f>
        <v>81000</v>
      </c>
      <c r="AB10" s="85">
        <f>SUM(X10:X11)/SUM(J10:J11)</f>
        <v>2.8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2</v>
      </c>
      <c r="AW10" s="107">
        <f>IF(P10=0,"",IF(AV10=0,"",(AV10/P10)))</f>
        <v>1</v>
      </c>
      <c r="AX10" s="106">
        <v>1</v>
      </c>
      <c r="AY10" s="108">
        <f>IFERROR(AX10/AV10,"-")</f>
        <v>0.5</v>
      </c>
      <c r="AZ10" s="109">
        <v>5000</v>
      </c>
      <c r="BA10" s="110">
        <f>IFERROR(AZ10/AV10,"-")</f>
        <v>2500</v>
      </c>
      <c r="BB10" s="111">
        <v>1</v>
      </c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5000</v>
      </c>
      <c r="CQ10" s="141">
        <v>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82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24</v>
      </c>
      <c r="L11" s="81">
        <v>20</v>
      </c>
      <c r="M11" s="81">
        <v>15</v>
      </c>
      <c r="N11" s="91">
        <v>4</v>
      </c>
      <c r="O11" s="92">
        <v>0</v>
      </c>
      <c r="P11" s="93">
        <f>N11+O11</f>
        <v>4</v>
      </c>
      <c r="Q11" s="82">
        <f>IFERROR(P11/M11,"-")</f>
        <v>0.26666666666667</v>
      </c>
      <c r="R11" s="81">
        <v>3</v>
      </c>
      <c r="S11" s="81">
        <v>0</v>
      </c>
      <c r="T11" s="82">
        <f>IFERROR(S11/(O11+P11),"-")</f>
        <v>0</v>
      </c>
      <c r="U11" s="182"/>
      <c r="V11" s="84">
        <v>2</v>
      </c>
      <c r="W11" s="82">
        <f>IF(P11=0,"-",V11/P11)</f>
        <v>0.5</v>
      </c>
      <c r="X11" s="186">
        <v>121000</v>
      </c>
      <c r="Y11" s="187">
        <f>IFERROR(X11/P11,"-")</f>
        <v>30250</v>
      </c>
      <c r="Z11" s="187">
        <f>IFERROR(X11/V11,"-")</f>
        <v>60500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0.25</v>
      </c>
      <c r="AX11" s="106">
        <v>1</v>
      </c>
      <c r="AY11" s="108">
        <f>IFERROR(AX11/AV11,"-")</f>
        <v>1</v>
      </c>
      <c r="AZ11" s="109">
        <v>13000</v>
      </c>
      <c r="BA11" s="110">
        <f>IFERROR(AZ11/AV11,"-")</f>
        <v>13000</v>
      </c>
      <c r="BB11" s="111"/>
      <c r="BC11" s="111"/>
      <c r="BD11" s="111">
        <v>1</v>
      </c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0.25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2</v>
      </c>
      <c r="BX11" s="127">
        <f>IF(P11=0,"",IF(BW11=0,"",(BW11/P11)))</f>
        <v>0.5</v>
      </c>
      <c r="BY11" s="128">
        <v>1</v>
      </c>
      <c r="BZ11" s="129">
        <f>IFERROR(BY11/BW11,"-")</f>
        <v>0.5</v>
      </c>
      <c r="CA11" s="130">
        <v>108000</v>
      </c>
      <c r="CB11" s="131">
        <f>IFERROR(CA11/BW11,"-")</f>
        <v>54000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121000</v>
      </c>
      <c r="CQ11" s="141">
        <v>108000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>
        <f>AB12</f>
        <v>10.875</v>
      </c>
      <c r="B12" s="203" t="s">
        <v>83</v>
      </c>
      <c r="C12" s="203" t="s">
        <v>62</v>
      </c>
      <c r="D12" s="203" t="s">
        <v>78</v>
      </c>
      <c r="E12" s="203"/>
      <c r="F12" s="203" t="s">
        <v>64</v>
      </c>
      <c r="G12" s="203" t="s">
        <v>84</v>
      </c>
      <c r="H12" s="90" t="s">
        <v>80</v>
      </c>
      <c r="I12" s="90" t="s">
        <v>81</v>
      </c>
      <c r="J12" s="188">
        <v>40000</v>
      </c>
      <c r="K12" s="81">
        <v>21</v>
      </c>
      <c r="L12" s="81">
        <v>0</v>
      </c>
      <c r="M12" s="81">
        <v>55</v>
      </c>
      <c r="N12" s="91">
        <v>11</v>
      </c>
      <c r="O12" s="92">
        <v>0</v>
      </c>
      <c r="P12" s="93">
        <f>N12+O12</f>
        <v>11</v>
      </c>
      <c r="Q12" s="82">
        <f>IFERROR(P12/M12,"-")</f>
        <v>0.2</v>
      </c>
      <c r="R12" s="81">
        <v>2</v>
      </c>
      <c r="S12" s="81">
        <v>4</v>
      </c>
      <c r="T12" s="82">
        <f>IFERROR(S12/(O12+P12),"-")</f>
        <v>0.36363636363636</v>
      </c>
      <c r="U12" s="182">
        <f>IFERROR(J12/SUM(P12:P13),"-")</f>
        <v>1428.5714285714</v>
      </c>
      <c r="V12" s="84">
        <v>2</v>
      </c>
      <c r="W12" s="82">
        <f>IF(P12=0,"-",V12/P12)</f>
        <v>0.18181818181818</v>
      </c>
      <c r="X12" s="186">
        <v>36000</v>
      </c>
      <c r="Y12" s="187">
        <f>IFERROR(X12/P12,"-")</f>
        <v>3272.7272727273</v>
      </c>
      <c r="Z12" s="187">
        <f>IFERROR(X12/V12,"-")</f>
        <v>18000</v>
      </c>
      <c r="AA12" s="188">
        <f>SUM(X12:X13)-SUM(J12:J13)</f>
        <v>395000</v>
      </c>
      <c r="AB12" s="85">
        <f>SUM(X12:X13)/SUM(J12:J13)</f>
        <v>10.875</v>
      </c>
      <c r="AC12" s="79"/>
      <c r="AD12" s="94">
        <v>1</v>
      </c>
      <c r="AE12" s="95">
        <f>IF(P12=0,"",IF(AD12=0,"",(AD12/P12)))</f>
        <v>0.090909090909091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3</v>
      </c>
      <c r="AN12" s="101">
        <f>IF(P12=0,"",IF(AM12=0,"",(AM12/P12)))</f>
        <v>0.27272727272727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3</v>
      </c>
      <c r="BF12" s="113">
        <f>IF(P12=0,"",IF(BE12=0,"",(BE12/P12)))</f>
        <v>0.27272727272727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3</v>
      </c>
      <c r="BO12" s="120">
        <f>IF(P12=0,"",IF(BN12=0,"",(BN12/P12)))</f>
        <v>0.27272727272727</v>
      </c>
      <c r="BP12" s="121">
        <v>2</v>
      </c>
      <c r="BQ12" s="122">
        <f>IFERROR(BP12/BN12,"-")</f>
        <v>0.66666666666667</v>
      </c>
      <c r="BR12" s="123">
        <v>36000</v>
      </c>
      <c r="BS12" s="124">
        <f>IFERROR(BR12/BN12,"-")</f>
        <v>12000</v>
      </c>
      <c r="BT12" s="125">
        <v>1</v>
      </c>
      <c r="BU12" s="125"/>
      <c r="BV12" s="125">
        <v>1</v>
      </c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>
        <v>1</v>
      </c>
      <c r="CG12" s="134">
        <f>IF(P12=0,"",IF(CF12=0,"",(CF12/P12)))</f>
        <v>0.090909090909091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2</v>
      </c>
      <c r="CP12" s="141">
        <v>36000</v>
      </c>
      <c r="CQ12" s="141">
        <v>33000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68</v>
      </c>
      <c r="L13" s="81">
        <v>54</v>
      </c>
      <c r="M13" s="81">
        <v>71</v>
      </c>
      <c r="N13" s="91">
        <v>17</v>
      </c>
      <c r="O13" s="92">
        <v>0</v>
      </c>
      <c r="P13" s="93">
        <f>N13+O13</f>
        <v>17</v>
      </c>
      <c r="Q13" s="82">
        <f>IFERROR(P13/M13,"-")</f>
        <v>0.23943661971831</v>
      </c>
      <c r="R13" s="81">
        <v>4</v>
      </c>
      <c r="S13" s="81">
        <v>5</v>
      </c>
      <c r="T13" s="82">
        <f>IFERROR(S13/(O13+P13),"-")</f>
        <v>0.29411764705882</v>
      </c>
      <c r="U13" s="182"/>
      <c r="V13" s="84">
        <v>6</v>
      </c>
      <c r="W13" s="82">
        <f>IF(P13=0,"-",V13/P13)</f>
        <v>0.35294117647059</v>
      </c>
      <c r="X13" s="186">
        <v>399000</v>
      </c>
      <c r="Y13" s="187">
        <f>IFERROR(X13/P13,"-")</f>
        <v>23470.588235294</v>
      </c>
      <c r="Z13" s="187">
        <f>IFERROR(X13/V13,"-")</f>
        <v>66500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0.058823529411765</v>
      </c>
      <c r="AO13" s="100">
        <v>1</v>
      </c>
      <c r="AP13" s="102">
        <f>IFERROR(AP13/AM13,"-")</f>
        <v>0</v>
      </c>
      <c r="AQ13" s="103">
        <v>43000</v>
      </c>
      <c r="AR13" s="104">
        <f>IFERROR(AQ13/AM13,"-")</f>
        <v>43000</v>
      </c>
      <c r="AS13" s="105"/>
      <c r="AT13" s="105"/>
      <c r="AU13" s="105">
        <v>1</v>
      </c>
      <c r="AV13" s="106">
        <v>1</v>
      </c>
      <c r="AW13" s="107">
        <f>IF(P13=0,"",IF(AV13=0,"",(AV13/P13)))</f>
        <v>0.058823529411765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5</v>
      </c>
      <c r="BF13" s="113">
        <f>IF(P13=0,"",IF(BE13=0,"",(BE13/P13)))</f>
        <v>0.29411764705882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8</v>
      </c>
      <c r="BO13" s="120">
        <f>IF(P13=0,"",IF(BN13=0,"",(BN13/P13)))</f>
        <v>0.47058823529412</v>
      </c>
      <c r="BP13" s="121">
        <v>4</v>
      </c>
      <c r="BQ13" s="122">
        <f>IFERROR(BP13/BN13,"-")</f>
        <v>0.5</v>
      </c>
      <c r="BR13" s="123">
        <v>353000</v>
      </c>
      <c r="BS13" s="124">
        <f>IFERROR(BR13/BN13,"-")</f>
        <v>44125</v>
      </c>
      <c r="BT13" s="125">
        <v>1</v>
      </c>
      <c r="BU13" s="125">
        <v>1</v>
      </c>
      <c r="BV13" s="125">
        <v>2</v>
      </c>
      <c r="BW13" s="126">
        <v>2</v>
      </c>
      <c r="BX13" s="127">
        <f>IF(P13=0,"",IF(BW13=0,"",(BW13/P13)))</f>
        <v>0.11764705882353</v>
      </c>
      <c r="BY13" s="128">
        <v>1</v>
      </c>
      <c r="BZ13" s="129">
        <f>IFERROR(BY13/BW13,"-")</f>
        <v>0.5</v>
      </c>
      <c r="CA13" s="130">
        <v>3000</v>
      </c>
      <c r="CB13" s="131">
        <f>IFERROR(CA13/BW13,"-")</f>
        <v>1500</v>
      </c>
      <c r="CC13" s="132">
        <v>1</v>
      </c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6</v>
      </c>
      <c r="CP13" s="141">
        <v>399000</v>
      </c>
      <c r="CQ13" s="141">
        <v>310000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>
        <f>AB14</f>
        <v>2.3368421052632</v>
      </c>
      <c r="B14" s="203" t="s">
        <v>86</v>
      </c>
      <c r="C14" s="203" t="s">
        <v>87</v>
      </c>
      <c r="D14" s="203" t="s">
        <v>72</v>
      </c>
      <c r="E14" s="203"/>
      <c r="F14" s="203" t="s">
        <v>64</v>
      </c>
      <c r="G14" s="203" t="s">
        <v>88</v>
      </c>
      <c r="H14" s="90" t="s">
        <v>74</v>
      </c>
      <c r="I14" s="90" t="s">
        <v>89</v>
      </c>
      <c r="J14" s="188">
        <v>95000</v>
      </c>
      <c r="K14" s="81">
        <v>33</v>
      </c>
      <c r="L14" s="81">
        <v>0</v>
      </c>
      <c r="M14" s="81">
        <v>99</v>
      </c>
      <c r="N14" s="91">
        <v>8</v>
      </c>
      <c r="O14" s="92">
        <v>0</v>
      </c>
      <c r="P14" s="93">
        <f>N14+O14</f>
        <v>8</v>
      </c>
      <c r="Q14" s="82">
        <f>IFERROR(P14/M14,"-")</f>
        <v>0.080808080808081</v>
      </c>
      <c r="R14" s="81">
        <v>3</v>
      </c>
      <c r="S14" s="81">
        <v>3</v>
      </c>
      <c r="T14" s="82">
        <f>IFERROR(S14/(O14+P14),"-")</f>
        <v>0.375</v>
      </c>
      <c r="U14" s="182">
        <f>IFERROR(J14/SUM(P14:P15),"-")</f>
        <v>3800</v>
      </c>
      <c r="V14" s="84">
        <v>4</v>
      </c>
      <c r="W14" s="82">
        <f>IF(P14=0,"-",V14/P14)</f>
        <v>0.5</v>
      </c>
      <c r="X14" s="186">
        <v>185000</v>
      </c>
      <c r="Y14" s="187">
        <f>IFERROR(X14/P14,"-")</f>
        <v>23125</v>
      </c>
      <c r="Z14" s="187">
        <f>IFERROR(X14/V14,"-")</f>
        <v>46250</v>
      </c>
      <c r="AA14" s="188">
        <f>SUM(X14:X15)-SUM(J14:J15)</f>
        <v>127000</v>
      </c>
      <c r="AB14" s="85">
        <f>SUM(X14:X15)/SUM(J14:J15)</f>
        <v>2.3368421052632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1</v>
      </c>
      <c r="AW14" s="107">
        <f>IF(P14=0,"",IF(AV14=0,"",(AV14/P14)))</f>
        <v>0.125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1</v>
      </c>
      <c r="BF14" s="113">
        <f>IF(P14=0,"",IF(BE14=0,"",(BE14/P14)))</f>
        <v>0.125</v>
      </c>
      <c r="BG14" s="112">
        <v>1</v>
      </c>
      <c r="BH14" s="114">
        <f>IFERROR(BG14/BE14,"-")</f>
        <v>1</v>
      </c>
      <c r="BI14" s="115">
        <v>5000</v>
      </c>
      <c r="BJ14" s="116">
        <f>IFERROR(BI14/BE14,"-")</f>
        <v>5000</v>
      </c>
      <c r="BK14" s="117">
        <v>1</v>
      </c>
      <c r="BL14" s="117"/>
      <c r="BM14" s="117"/>
      <c r="BN14" s="119">
        <v>3</v>
      </c>
      <c r="BO14" s="120">
        <f>IF(P14=0,"",IF(BN14=0,"",(BN14/P14)))</f>
        <v>0.375</v>
      </c>
      <c r="BP14" s="121">
        <v>1</v>
      </c>
      <c r="BQ14" s="122">
        <f>IFERROR(BP14/BN14,"-")</f>
        <v>0.33333333333333</v>
      </c>
      <c r="BR14" s="123">
        <v>164000</v>
      </c>
      <c r="BS14" s="124">
        <f>IFERROR(BR14/BN14,"-")</f>
        <v>54666.666666667</v>
      </c>
      <c r="BT14" s="125"/>
      <c r="BU14" s="125"/>
      <c r="BV14" s="125">
        <v>1</v>
      </c>
      <c r="BW14" s="126">
        <v>3</v>
      </c>
      <c r="BX14" s="127">
        <f>IF(P14=0,"",IF(BW14=0,"",(BW14/P14)))</f>
        <v>0.375</v>
      </c>
      <c r="BY14" s="128">
        <v>2</v>
      </c>
      <c r="BZ14" s="129">
        <f>IFERROR(BY14/BW14,"-")</f>
        <v>0.66666666666667</v>
      </c>
      <c r="CA14" s="130">
        <v>16000</v>
      </c>
      <c r="CB14" s="131">
        <f>IFERROR(CA14/BW14,"-")</f>
        <v>5333.3333333333</v>
      </c>
      <c r="CC14" s="132">
        <v>1</v>
      </c>
      <c r="CD14" s="132"/>
      <c r="CE14" s="132">
        <v>1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4</v>
      </c>
      <c r="CP14" s="141">
        <v>185000</v>
      </c>
      <c r="CQ14" s="141">
        <v>164000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90</v>
      </c>
      <c r="C15" s="203"/>
      <c r="D15" s="203"/>
      <c r="E15" s="203"/>
      <c r="F15" s="203" t="s">
        <v>69</v>
      </c>
      <c r="G15" s="203"/>
      <c r="H15" s="90"/>
      <c r="I15" s="90"/>
      <c r="J15" s="188"/>
      <c r="K15" s="81">
        <v>66</v>
      </c>
      <c r="L15" s="81">
        <v>53</v>
      </c>
      <c r="M15" s="81">
        <v>28</v>
      </c>
      <c r="N15" s="91">
        <v>17</v>
      </c>
      <c r="O15" s="92">
        <v>0</v>
      </c>
      <c r="P15" s="93">
        <f>N15+O15</f>
        <v>17</v>
      </c>
      <c r="Q15" s="82">
        <f>IFERROR(P15/M15,"-")</f>
        <v>0.60714285714286</v>
      </c>
      <c r="R15" s="81">
        <v>5</v>
      </c>
      <c r="S15" s="81">
        <v>1</v>
      </c>
      <c r="T15" s="82">
        <f>IFERROR(S15/(O15+P15),"-")</f>
        <v>0.058823529411765</v>
      </c>
      <c r="U15" s="182"/>
      <c r="V15" s="84">
        <v>6</v>
      </c>
      <c r="W15" s="82">
        <f>IF(P15=0,"-",V15/P15)</f>
        <v>0.35294117647059</v>
      </c>
      <c r="X15" s="186">
        <v>37000</v>
      </c>
      <c r="Y15" s="187">
        <f>IFERROR(X15/P15,"-")</f>
        <v>2176.4705882353</v>
      </c>
      <c r="Z15" s="187">
        <f>IFERROR(X15/V15,"-")</f>
        <v>6166.6666666667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2</v>
      </c>
      <c r="AN15" s="101">
        <f>IF(P15=0,"",IF(AM15=0,"",(AM15/P15)))</f>
        <v>0.11764705882353</v>
      </c>
      <c r="AO15" s="100">
        <v>1</v>
      </c>
      <c r="AP15" s="102">
        <f>IFERROR(AP15/AM15,"-")</f>
        <v>0</v>
      </c>
      <c r="AQ15" s="103">
        <v>3000</v>
      </c>
      <c r="AR15" s="104">
        <f>IFERROR(AQ15/AM15,"-")</f>
        <v>1500</v>
      </c>
      <c r="AS15" s="105">
        <v>1</v>
      </c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5</v>
      </c>
      <c r="BF15" s="113">
        <f>IF(P15=0,"",IF(BE15=0,"",(BE15/P15)))</f>
        <v>0.29411764705882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8</v>
      </c>
      <c r="BO15" s="120">
        <f>IF(P15=0,"",IF(BN15=0,"",(BN15/P15)))</f>
        <v>0.47058823529412</v>
      </c>
      <c r="BP15" s="121">
        <v>4</v>
      </c>
      <c r="BQ15" s="122">
        <f>IFERROR(BP15/BN15,"-")</f>
        <v>0.5</v>
      </c>
      <c r="BR15" s="123">
        <v>29000</v>
      </c>
      <c r="BS15" s="124">
        <f>IFERROR(BR15/BN15,"-")</f>
        <v>3625</v>
      </c>
      <c r="BT15" s="125">
        <v>2</v>
      </c>
      <c r="BU15" s="125">
        <v>1</v>
      </c>
      <c r="BV15" s="125">
        <v>1</v>
      </c>
      <c r="BW15" s="126">
        <v>2</v>
      </c>
      <c r="BX15" s="127">
        <f>IF(P15=0,"",IF(BW15=0,"",(BW15/P15)))</f>
        <v>0.11764705882353</v>
      </c>
      <c r="BY15" s="128">
        <v>1</v>
      </c>
      <c r="BZ15" s="129">
        <f>IFERROR(BY15/BW15,"-")</f>
        <v>0.5</v>
      </c>
      <c r="CA15" s="130">
        <v>5000</v>
      </c>
      <c r="CB15" s="131">
        <f>IFERROR(CA15/BW15,"-")</f>
        <v>2500</v>
      </c>
      <c r="CC15" s="132">
        <v>1</v>
      </c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6</v>
      </c>
      <c r="CP15" s="141">
        <v>37000</v>
      </c>
      <c r="CQ15" s="141">
        <v>13000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30"/>
      <c r="B16" s="87"/>
      <c r="C16" s="88"/>
      <c r="D16" s="88"/>
      <c r="E16" s="88"/>
      <c r="F16" s="89"/>
      <c r="G16" s="90"/>
      <c r="H16" s="90"/>
      <c r="I16" s="90"/>
      <c r="J16" s="192"/>
      <c r="K16" s="34"/>
      <c r="L16" s="34"/>
      <c r="M16" s="31"/>
      <c r="N16" s="23"/>
      <c r="O16" s="23"/>
      <c r="P16" s="23"/>
      <c r="Q16" s="33"/>
      <c r="R16" s="32"/>
      <c r="S16" s="23"/>
      <c r="T16" s="32"/>
      <c r="U16" s="183"/>
      <c r="V16" s="25"/>
      <c r="W16" s="25"/>
      <c r="X16" s="189"/>
      <c r="Y16" s="189"/>
      <c r="Z16" s="189"/>
      <c r="AA16" s="189"/>
      <c r="AB16" s="33"/>
      <c r="AC16" s="59"/>
      <c r="AD16" s="63"/>
      <c r="AE16" s="64"/>
      <c r="AF16" s="63"/>
      <c r="AG16" s="67"/>
      <c r="AH16" s="68"/>
      <c r="AI16" s="69"/>
      <c r="AJ16" s="70"/>
      <c r="AK16" s="70"/>
      <c r="AL16" s="70"/>
      <c r="AM16" s="63"/>
      <c r="AN16" s="64"/>
      <c r="AO16" s="63"/>
      <c r="AP16" s="67"/>
      <c r="AQ16" s="68"/>
      <c r="AR16" s="69"/>
      <c r="AS16" s="70"/>
      <c r="AT16" s="70"/>
      <c r="AU16" s="70"/>
      <c r="AV16" s="63"/>
      <c r="AW16" s="64"/>
      <c r="AX16" s="63"/>
      <c r="AY16" s="67"/>
      <c r="AZ16" s="68"/>
      <c r="BA16" s="69"/>
      <c r="BB16" s="70"/>
      <c r="BC16" s="70"/>
      <c r="BD16" s="70"/>
      <c r="BE16" s="63"/>
      <c r="BF16" s="64"/>
      <c r="BG16" s="63"/>
      <c r="BH16" s="67"/>
      <c r="BI16" s="68"/>
      <c r="BJ16" s="69"/>
      <c r="BK16" s="70"/>
      <c r="BL16" s="70"/>
      <c r="BM16" s="70"/>
      <c r="BN16" s="65"/>
      <c r="BO16" s="66"/>
      <c r="BP16" s="63"/>
      <c r="BQ16" s="67"/>
      <c r="BR16" s="68"/>
      <c r="BS16" s="69"/>
      <c r="BT16" s="70"/>
      <c r="BU16" s="70"/>
      <c r="BV16" s="70"/>
      <c r="BW16" s="65"/>
      <c r="BX16" s="66"/>
      <c r="BY16" s="63"/>
      <c r="BZ16" s="67"/>
      <c r="CA16" s="68"/>
      <c r="CB16" s="69"/>
      <c r="CC16" s="70"/>
      <c r="CD16" s="70"/>
      <c r="CE16" s="70"/>
      <c r="CF16" s="65"/>
      <c r="CG16" s="66"/>
      <c r="CH16" s="63"/>
      <c r="CI16" s="67"/>
      <c r="CJ16" s="68"/>
      <c r="CK16" s="69"/>
      <c r="CL16" s="70"/>
      <c r="CM16" s="70"/>
      <c r="CN16" s="70"/>
      <c r="CO16" s="71"/>
      <c r="CP16" s="68"/>
      <c r="CQ16" s="68"/>
      <c r="CR16" s="68"/>
      <c r="CS16" s="72"/>
    </row>
    <row r="17" spans="1:98">
      <c r="A17" s="30"/>
      <c r="B17" s="37"/>
      <c r="C17" s="21"/>
      <c r="D17" s="21"/>
      <c r="E17" s="21"/>
      <c r="F17" s="22"/>
      <c r="G17" s="36"/>
      <c r="H17" s="36"/>
      <c r="I17" s="75"/>
      <c r="J17" s="193"/>
      <c r="K17" s="34"/>
      <c r="L17" s="34"/>
      <c r="M17" s="31"/>
      <c r="N17" s="23"/>
      <c r="O17" s="23"/>
      <c r="P17" s="23"/>
      <c r="Q17" s="33"/>
      <c r="R17" s="32"/>
      <c r="S17" s="23"/>
      <c r="T17" s="32"/>
      <c r="U17" s="183"/>
      <c r="V17" s="25"/>
      <c r="W17" s="25"/>
      <c r="X17" s="189"/>
      <c r="Y17" s="189"/>
      <c r="Z17" s="189"/>
      <c r="AA17" s="189"/>
      <c r="AB17" s="33"/>
      <c r="AC17" s="61"/>
      <c r="AD17" s="63"/>
      <c r="AE17" s="64"/>
      <c r="AF17" s="63"/>
      <c r="AG17" s="67"/>
      <c r="AH17" s="68"/>
      <c r="AI17" s="69"/>
      <c r="AJ17" s="70"/>
      <c r="AK17" s="70"/>
      <c r="AL17" s="70"/>
      <c r="AM17" s="63"/>
      <c r="AN17" s="64"/>
      <c r="AO17" s="63"/>
      <c r="AP17" s="67"/>
      <c r="AQ17" s="68"/>
      <c r="AR17" s="69"/>
      <c r="AS17" s="70"/>
      <c r="AT17" s="70"/>
      <c r="AU17" s="70"/>
      <c r="AV17" s="63"/>
      <c r="AW17" s="64"/>
      <c r="AX17" s="63"/>
      <c r="AY17" s="67"/>
      <c r="AZ17" s="68"/>
      <c r="BA17" s="69"/>
      <c r="BB17" s="70"/>
      <c r="BC17" s="70"/>
      <c r="BD17" s="70"/>
      <c r="BE17" s="63"/>
      <c r="BF17" s="64"/>
      <c r="BG17" s="63"/>
      <c r="BH17" s="67"/>
      <c r="BI17" s="68"/>
      <c r="BJ17" s="69"/>
      <c r="BK17" s="70"/>
      <c r="BL17" s="70"/>
      <c r="BM17" s="70"/>
      <c r="BN17" s="65"/>
      <c r="BO17" s="66"/>
      <c r="BP17" s="63"/>
      <c r="BQ17" s="67"/>
      <c r="BR17" s="68"/>
      <c r="BS17" s="69"/>
      <c r="BT17" s="70"/>
      <c r="BU17" s="70"/>
      <c r="BV17" s="70"/>
      <c r="BW17" s="65"/>
      <c r="BX17" s="66"/>
      <c r="BY17" s="63"/>
      <c r="BZ17" s="67"/>
      <c r="CA17" s="68"/>
      <c r="CB17" s="69"/>
      <c r="CC17" s="70"/>
      <c r="CD17" s="70"/>
      <c r="CE17" s="70"/>
      <c r="CF17" s="65"/>
      <c r="CG17" s="66"/>
      <c r="CH17" s="63"/>
      <c r="CI17" s="67"/>
      <c r="CJ17" s="68"/>
      <c r="CK17" s="69"/>
      <c r="CL17" s="70"/>
      <c r="CM17" s="70"/>
      <c r="CN17" s="70"/>
      <c r="CO17" s="71"/>
      <c r="CP17" s="68"/>
      <c r="CQ17" s="68"/>
      <c r="CR17" s="68"/>
      <c r="CS17" s="72"/>
    </row>
    <row r="18" spans="1:98">
      <c r="A18" s="19">
        <f>AB18</f>
        <v>2.8818181818182</v>
      </c>
      <c r="B18" s="39"/>
      <c r="C18" s="39"/>
      <c r="D18" s="39"/>
      <c r="E18" s="39"/>
      <c r="F18" s="39"/>
      <c r="G18" s="40" t="s">
        <v>91</v>
      </c>
      <c r="H18" s="40"/>
      <c r="I18" s="40"/>
      <c r="J18" s="190">
        <f>SUM(J6:J17)</f>
        <v>330000</v>
      </c>
      <c r="K18" s="41">
        <f>SUM(K6:K17)</f>
        <v>283</v>
      </c>
      <c r="L18" s="41">
        <f>SUM(L6:L17)</f>
        <v>167</v>
      </c>
      <c r="M18" s="41">
        <f>SUM(M6:M17)</f>
        <v>338</v>
      </c>
      <c r="N18" s="41">
        <f>SUM(N6:N17)</f>
        <v>79</v>
      </c>
      <c r="O18" s="41">
        <f>SUM(O6:O17)</f>
        <v>0</v>
      </c>
      <c r="P18" s="41">
        <f>SUM(P6:P17)</f>
        <v>79</v>
      </c>
      <c r="Q18" s="42">
        <f>IFERROR(P18/M18,"-")</f>
        <v>0.23372781065089</v>
      </c>
      <c r="R18" s="78">
        <f>SUM(R6:R17)</f>
        <v>23</v>
      </c>
      <c r="S18" s="78">
        <f>SUM(S6:S17)</f>
        <v>17</v>
      </c>
      <c r="T18" s="42">
        <f>IFERROR(R18/P18,"-")</f>
        <v>0.29113924050633</v>
      </c>
      <c r="U18" s="184">
        <f>IFERROR(J18/P18,"-")</f>
        <v>4177.2151898734</v>
      </c>
      <c r="V18" s="44">
        <f>SUM(V6:V17)</f>
        <v>23</v>
      </c>
      <c r="W18" s="42">
        <f>IFERROR(V18/P18,"-")</f>
        <v>0.29113924050633</v>
      </c>
      <c r="X18" s="190">
        <f>SUM(X6:X17)</f>
        <v>951000</v>
      </c>
      <c r="Y18" s="190">
        <f>IFERROR(X18/P18,"-")</f>
        <v>12037.974683544</v>
      </c>
      <c r="Z18" s="190">
        <f>IFERROR(X18/V18,"-")</f>
        <v>41347.826086957</v>
      </c>
      <c r="AA18" s="190">
        <f>X18-J18</f>
        <v>621000</v>
      </c>
      <c r="AB18" s="47">
        <f>X18/J18</f>
        <v>2.8818181818182</v>
      </c>
      <c r="AC18" s="60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92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0.22666666666667</v>
      </c>
      <c r="B6" s="203" t="s">
        <v>93</v>
      </c>
      <c r="C6" s="203" t="s">
        <v>94</v>
      </c>
      <c r="D6" s="203" t="s">
        <v>95</v>
      </c>
      <c r="E6" s="203" t="s">
        <v>96</v>
      </c>
      <c r="F6" s="203" t="s">
        <v>64</v>
      </c>
      <c r="G6" s="203" t="s">
        <v>97</v>
      </c>
      <c r="H6" s="90" t="s">
        <v>98</v>
      </c>
      <c r="I6" s="90" t="s">
        <v>99</v>
      </c>
      <c r="J6" s="188">
        <v>75000</v>
      </c>
      <c r="K6" s="81">
        <v>5</v>
      </c>
      <c r="L6" s="81">
        <v>0</v>
      </c>
      <c r="M6" s="81">
        <v>20</v>
      </c>
      <c r="N6" s="91">
        <v>4</v>
      </c>
      <c r="O6" s="92">
        <v>0</v>
      </c>
      <c r="P6" s="93">
        <f>N6+O6</f>
        <v>4</v>
      </c>
      <c r="Q6" s="82">
        <f>IFERROR(P6/M6,"-")</f>
        <v>0.2</v>
      </c>
      <c r="R6" s="81">
        <v>2</v>
      </c>
      <c r="S6" s="81">
        <v>1</v>
      </c>
      <c r="T6" s="82">
        <f>IFERROR(S6/(O6+P6),"-")</f>
        <v>0.25</v>
      </c>
      <c r="U6" s="182">
        <f>IFERROR(J6/SUM(P6:P7),"-")</f>
        <v>5357.1428571429</v>
      </c>
      <c r="V6" s="84">
        <v>1</v>
      </c>
      <c r="W6" s="82">
        <f>IF(P6=0,"-",V6/P6)</f>
        <v>0.25</v>
      </c>
      <c r="X6" s="186">
        <v>12000</v>
      </c>
      <c r="Y6" s="187">
        <f>IFERROR(X6/P6,"-")</f>
        <v>3000</v>
      </c>
      <c r="Z6" s="187">
        <f>IFERROR(X6/V6,"-")</f>
        <v>12000</v>
      </c>
      <c r="AA6" s="188">
        <f>SUM(X6:X7)-SUM(J6:J7)</f>
        <v>-58000</v>
      </c>
      <c r="AB6" s="85">
        <f>SUM(X6:X7)/SUM(J6:J7)</f>
        <v>0.22666666666667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2</v>
      </c>
      <c r="BX6" s="127">
        <f>IF(P6=0,"",IF(BW6=0,"",(BW6/P6)))</f>
        <v>0.5</v>
      </c>
      <c r="BY6" s="128">
        <v>1</v>
      </c>
      <c r="BZ6" s="129">
        <f>IFERROR(BY6/BW6,"-")</f>
        <v>0.5</v>
      </c>
      <c r="CA6" s="130">
        <v>12000</v>
      </c>
      <c r="CB6" s="131">
        <f>IFERROR(CA6/BW6,"-")</f>
        <v>6000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12000</v>
      </c>
      <c r="CQ6" s="141">
        <v>12000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100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53</v>
      </c>
      <c r="L7" s="81">
        <v>36</v>
      </c>
      <c r="M7" s="81">
        <v>19</v>
      </c>
      <c r="N7" s="91">
        <v>9</v>
      </c>
      <c r="O7" s="92">
        <v>1</v>
      </c>
      <c r="P7" s="93">
        <f>N7+O7</f>
        <v>10</v>
      </c>
      <c r="Q7" s="82">
        <f>IFERROR(P7/M7,"-")</f>
        <v>0.52631578947368</v>
      </c>
      <c r="R7" s="81">
        <v>0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0.1</v>
      </c>
      <c r="X7" s="186">
        <v>5000</v>
      </c>
      <c r="Y7" s="187">
        <f>IFERROR(X7/P7,"-")</f>
        <v>500</v>
      </c>
      <c r="Z7" s="187">
        <f>IFERROR(X7/V7,"-")</f>
        <v>5000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0.1</v>
      </c>
      <c r="BG7" s="112">
        <v>1</v>
      </c>
      <c r="BH7" s="114">
        <f>IFERROR(BG7/BE7,"-")</f>
        <v>1</v>
      </c>
      <c r="BI7" s="115">
        <v>5000</v>
      </c>
      <c r="BJ7" s="116">
        <f>IFERROR(BI7/BE7,"-")</f>
        <v>5000</v>
      </c>
      <c r="BK7" s="117">
        <v>1</v>
      </c>
      <c r="BL7" s="117"/>
      <c r="BM7" s="117"/>
      <c r="BN7" s="119">
        <v>3</v>
      </c>
      <c r="BO7" s="120">
        <f>IF(P7=0,"",IF(BN7=0,"",(BN7/P7)))</f>
        <v>0.3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0.2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0.2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5000</v>
      </c>
      <c r="CQ7" s="141">
        <v>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0.22666666666667</v>
      </c>
      <c r="B10" s="39"/>
      <c r="C10" s="39"/>
      <c r="D10" s="39"/>
      <c r="E10" s="39"/>
      <c r="F10" s="39"/>
      <c r="G10" s="40" t="s">
        <v>101</v>
      </c>
      <c r="H10" s="40"/>
      <c r="I10" s="40"/>
      <c r="J10" s="190">
        <f>SUM(J6:J9)</f>
        <v>75000</v>
      </c>
      <c r="K10" s="41">
        <f>SUM(K6:K9)</f>
        <v>58</v>
      </c>
      <c r="L10" s="41">
        <f>SUM(L6:L9)</f>
        <v>36</v>
      </c>
      <c r="M10" s="41">
        <f>SUM(M6:M9)</f>
        <v>39</v>
      </c>
      <c r="N10" s="41">
        <f>SUM(N6:N9)</f>
        <v>13</v>
      </c>
      <c r="O10" s="41">
        <f>SUM(O6:O9)</f>
        <v>1</v>
      </c>
      <c r="P10" s="41">
        <f>SUM(P6:P9)</f>
        <v>14</v>
      </c>
      <c r="Q10" s="42">
        <f>IFERROR(P10/M10,"-")</f>
        <v>0.35897435897436</v>
      </c>
      <c r="R10" s="78">
        <f>SUM(R6:R9)</f>
        <v>2</v>
      </c>
      <c r="S10" s="78">
        <f>SUM(S6:S9)</f>
        <v>1</v>
      </c>
      <c r="T10" s="42">
        <f>IFERROR(R10/P10,"-")</f>
        <v>0.14285714285714</v>
      </c>
      <c r="U10" s="184">
        <f>IFERROR(J10/P10,"-")</f>
        <v>5357.1428571429</v>
      </c>
      <c r="V10" s="44">
        <f>SUM(V6:V9)</f>
        <v>2</v>
      </c>
      <c r="W10" s="42">
        <f>IFERROR(V10/P10,"-")</f>
        <v>0.14285714285714</v>
      </c>
      <c r="X10" s="190">
        <f>SUM(X6:X9)</f>
        <v>17000</v>
      </c>
      <c r="Y10" s="190">
        <f>IFERROR(X10/P10,"-")</f>
        <v>1214.2857142857</v>
      </c>
      <c r="Z10" s="190">
        <f>IFERROR(X10/V10,"-")</f>
        <v>8500</v>
      </c>
      <c r="AA10" s="190">
        <f>X10-J10</f>
        <v>-58000</v>
      </c>
      <c r="AB10" s="47">
        <f>X10/J10</f>
        <v>0.22666666666667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