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<sst xmlns="http://schemas.openxmlformats.org/spreadsheetml/2006/main" uniqueCount="85">
  <si>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</si>
  <si>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</si>
  <si>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</si>
  <si>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</si>
  <si>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</si>
  <si>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</si>
  <si>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</si>
  <si>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</si>
  <si>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</si>
  <si>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</si>
  <si>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</si>
  <si>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</si>
  <si>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</si>
  <si>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</si>
  <si>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</si>
  <si>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</si>
  <si>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</si>
  <si>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</si>
  <si>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</si>
  <si>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</si>
  <si>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</si>
  <si>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</si>
  <si>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</si>
  <si>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</si>
  <si>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10月</t>
  </si>
  <si>
    <t>どきどき</t>
  </si>
  <si>
    <t>最終更新日</t>
  </si>
  <si>
    <t>01月31日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</si>
  <si>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</si>
  <si>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</si>
  <si>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</si>
  <si>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</si>
  <si>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</si>
  <si>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</si>
  <si>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</si>
  <si>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</si>
  <si>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</si>
  <si>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</si>
  <si>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</si>
  <si>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</si>
  <si>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</si>
  <si>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</si>
  <si>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</si>
  <si>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</si>
  <si>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</si>
  <si>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</si>
  <si>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</si>
  <si>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</si>
  <si>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</si>
  <si>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</si>
  <si>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</si>
  <si>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</si>
  <si>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</si>
  <si>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</si>
  <si>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</si>
  <si>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</si>
  <si>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</si>
  <si>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</si>
  <si>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</si>
  <si>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</si>
  <si>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ak256</t>
  </si>
  <si>
    <t>コアマガジン</t>
  </si>
  <si>
    <t>2Pスポーツ新聞_v01_どきどき(赤瀬さん)</t>
  </si>
  <si>
    <t>lp02</t>
  </si>
  <si>
    <t>実話BUNKA超タブー</t>
  </si>
  <si>
    <t>4C2P</t>
  </si>
  <si>
    <t>10月01日(木)</t>
  </si>
  <si>
    <t>ak257</t>
  </si>
  <si>
    <t>空電</t>
  </si>
  <si>
    <t>ak260</t>
  </si>
  <si>
    <t>大洋図書</t>
  </si>
  <si>
    <t>5Pセフレ確保(赤瀬尚子さん）</t>
  </si>
  <si>
    <t>実話ナックルズ　ウルトラ</t>
  </si>
  <si>
    <t>1C5P</t>
  </si>
  <si>
    <t>10月15日(木)</t>
  </si>
  <si>
    <t>ak261</t>
  </si>
  <si>
    <t>ak258</t>
  </si>
  <si>
    <t>実話BUNKAタブー</t>
  </si>
  <si>
    <t>10月16日(金)</t>
  </si>
  <si>
    <t>ak259</t>
  </si>
  <si>
    <t>ak262</t>
  </si>
  <si>
    <t>臨時増刊ラヴァーズ</t>
  </si>
  <si>
    <t>10月23日(金)</t>
  </si>
  <si>
    <t>ak263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</si>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</sst>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</v>
      </c>
      <c r="D6" s="195">
        <v>270000</v>
      </c>
      <c r="E6" s="81">
        <v>364</v>
      </c>
      <c r="F6" s="81">
        <v>200</v>
      </c>
      <c r="G6" s="81">
        <v>312</v>
      </c>
      <c r="H6" s="91">
        <v>63</v>
      </c>
      <c r="I6" s="92">
        <v>0</v>
      </c>
      <c r="J6" s="145">
        <f>H6+I6</f>
        <v>63</v>
      </c>
      <c r="K6" s="82">
        <f>IFERROR(J6/G6,"-")</f>
        <v>0.20192307692308</v>
      </c>
      <c r="L6" s="81">
        <v>35</v>
      </c>
      <c r="M6" s="81">
        <v>5</v>
      </c>
      <c r="N6" s="82">
        <f>IFERROR(L6/J6,"-")</f>
        <v>0.55555555555556</v>
      </c>
      <c r="O6" s="83">
        <f>IFERROR(D6/J6,"-")</f>
        <v>4285.7142857143</v>
      </c>
      <c r="P6" s="84">
        <v>19</v>
      </c>
      <c r="Q6" s="82">
        <f>IFERROR(P6/J6,"-")</f>
        <v>0.3015873015873</v>
      </c>
      <c r="R6" s="200">
        <v>1583000</v>
      </c>
      <c r="S6" s="201">
        <f>IFERROR(R6/J6,"-")</f>
        <v>25126.984126984</v>
      </c>
      <c r="T6" s="201">
        <f>IFERROR(R6/P6,"-")</f>
        <v>83315.789473684</v>
      </c>
      <c r="U6" s="195">
        <f>IFERROR(R6-D6,"-")</f>
        <v>1313000</v>
      </c>
      <c r="V6" s="85">
        <f>R6/D6</f>
        <v>5.862962962963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270000</v>
      </c>
      <c r="E9" s="41">
        <f>SUM(E6:E7)</f>
        <v>364</v>
      </c>
      <c r="F9" s="41">
        <f>SUM(F6:F7)</f>
        <v>200</v>
      </c>
      <c r="G9" s="41">
        <f>SUM(G6:G7)</f>
        <v>312</v>
      </c>
      <c r="H9" s="41">
        <f>SUM(H6:H7)</f>
        <v>63</v>
      </c>
      <c r="I9" s="41">
        <f>SUM(I6:I7)</f>
        <v>0</v>
      </c>
      <c r="J9" s="41">
        <f>SUM(J6:J7)</f>
        <v>63</v>
      </c>
      <c r="K9" s="42">
        <f>IFERROR(J9/G9,"-")</f>
        <v>0.20192307692308</v>
      </c>
      <c r="L9" s="78">
        <f>SUM(L6:L7)</f>
        <v>35</v>
      </c>
      <c r="M9" s="78">
        <f>SUM(M6:M7)</f>
        <v>5</v>
      </c>
      <c r="N9" s="42">
        <f>IFERROR(L9/J9,"-")</f>
        <v>0.55555555555556</v>
      </c>
      <c r="O9" s="43">
        <f>IFERROR(D9/J9,"-")</f>
        <v>4285.7142857143</v>
      </c>
      <c r="P9" s="44">
        <f>SUM(P6:P7)</f>
        <v>19</v>
      </c>
      <c r="Q9" s="42">
        <f>IFERROR(P9/J9,"-")</f>
        <v>0.3015873015873</v>
      </c>
      <c r="R9" s="45">
        <f>SUM(R6:R7)</f>
        <v>1583000</v>
      </c>
      <c r="S9" s="45">
        <f>IFERROR(R9/J9,"-")</f>
        <v>25126.984126984</v>
      </c>
      <c r="T9" s="45">
        <f>IFERROR(R9/P9,"-")</f>
        <v>83315.789473684</v>
      </c>
      <c r="U9" s="46">
        <f>SUM(U6:U7)</f>
        <v>1313000</v>
      </c>
      <c r="V9" s="47">
        <f>IFERROR(R9/D9,"-")</f>
        <v>5.862962962963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0.72727272727273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55000</v>
      </c>
      <c r="K6" s="81">
        <v>5</v>
      </c>
      <c r="L6" s="81">
        <v>0</v>
      </c>
      <c r="M6" s="81">
        <v>21</v>
      </c>
      <c r="N6" s="91">
        <v>1</v>
      </c>
      <c r="O6" s="92">
        <v>0</v>
      </c>
      <c r="P6" s="93">
        <f>N6+O6</f>
        <v>1</v>
      </c>
      <c r="Q6" s="82">
        <f>IFERROR(P6/M6,"-")</f>
        <v>0.047619047619048</v>
      </c>
      <c r="R6" s="81">
        <v>0</v>
      </c>
      <c r="S6" s="81">
        <v>0</v>
      </c>
      <c r="T6" s="82">
        <f>IFERROR(S6/(O6+P6),"-")</f>
        <v>0</v>
      </c>
      <c r="U6" s="182">
        <f>IFERROR(J6/SUM(P6:P7),"-")</f>
        <v>11000</v>
      </c>
      <c r="V6" s="84">
        <v>1</v>
      </c>
      <c r="W6" s="82">
        <f>IF(P6=0,"-",V6/P6)</f>
        <v>1</v>
      </c>
      <c r="X6" s="186">
        <v>10000</v>
      </c>
      <c r="Y6" s="187">
        <f>IFERROR(X6/P6,"-")</f>
        <v>10000</v>
      </c>
      <c r="Z6" s="187">
        <f>IFERROR(X6/V6,"-")</f>
        <v>10000</v>
      </c>
      <c r="AA6" s="188">
        <f>SUM(X6:X7)-SUM(J6:J7)</f>
        <v>-15000</v>
      </c>
      <c r="AB6" s="85">
        <f>SUM(X6:X7)/SUM(J6:J7)</f>
        <v>0.72727272727273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1</v>
      </c>
      <c r="BP6" s="121">
        <v>1</v>
      </c>
      <c r="BQ6" s="122">
        <f>IFERROR(BP6/BN6,"-")</f>
        <v>1</v>
      </c>
      <c r="BR6" s="123">
        <v>10000</v>
      </c>
      <c r="BS6" s="124">
        <f>IFERROR(BR6/BN6,"-")</f>
        <v>10000</v>
      </c>
      <c r="BT6" s="125">
        <v>1</v>
      </c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10000</v>
      </c>
      <c r="CQ6" s="141">
        <v>10000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22</v>
      </c>
      <c r="L7" s="81">
        <v>19</v>
      </c>
      <c r="M7" s="81">
        <v>10</v>
      </c>
      <c r="N7" s="91">
        <v>4</v>
      </c>
      <c r="O7" s="92">
        <v>0</v>
      </c>
      <c r="P7" s="93">
        <f>N7+O7</f>
        <v>4</v>
      </c>
      <c r="Q7" s="82">
        <f>IFERROR(P7/M7,"-")</f>
        <v>0.4</v>
      </c>
      <c r="R7" s="81">
        <v>2</v>
      </c>
      <c r="S7" s="81">
        <v>1</v>
      </c>
      <c r="T7" s="82">
        <f>IFERROR(S7/(O7+P7),"-")</f>
        <v>0.25</v>
      </c>
      <c r="U7" s="182"/>
      <c r="V7" s="84">
        <v>2</v>
      </c>
      <c r="W7" s="82">
        <f>IF(P7=0,"-",V7/P7)</f>
        <v>0.5</v>
      </c>
      <c r="X7" s="186">
        <v>30000</v>
      </c>
      <c r="Y7" s="187">
        <f>IFERROR(X7/P7,"-")</f>
        <v>7500</v>
      </c>
      <c r="Z7" s="187">
        <f>IFERROR(X7/V7,"-")</f>
        <v>15000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0.5</v>
      </c>
      <c r="BY7" s="128">
        <v>2</v>
      </c>
      <c r="BZ7" s="129">
        <f>IFERROR(BY7/BW7,"-")</f>
        <v>1</v>
      </c>
      <c r="CA7" s="130">
        <v>30000</v>
      </c>
      <c r="CB7" s="131">
        <f>IFERROR(CA7/BW7,"-")</f>
        <v>15000</v>
      </c>
      <c r="CC7" s="132">
        <v>1</v>
      </c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30000</v>
      </c>
      <c r="CQ7" s="141">
        <v>25000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19.293333333333</v>
      </c>
      <c r="B8" s="203" t="s">
        <v>69</v>
      </c>
      <c r="C8" s="203" t="s">
        <v>70</v>
      </c>
      <c r="D8" s="203" t="s">
        <v>71</v>
      </c>
      <c r="E8" s="203"/>
      <c r="F8" s="203" t="s">
        <v>63</v>
      </c>
      <c r="G8" s="203" t="s">
        <v>72</v>
      </c>
      <c r="H8" s="90" t="s">
        <v>73</v>
      </c>
      <c r="I8" s="90" t="s">
        <v>74</v>
      </c>
      <c r="J8" s="188">
        <v>75000</v>
      </c>
      <c r="K8" s="81">
        <v>10</v>
      </c>
      <c r="L8" s="81">
        <v>0</v>
      </c>
      <c r="M8" s="81">
        <v>38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>
        <f>IFERROR(J8/SUM(P8:P9),"-")</f>
        <v>2586.2068965517</v>
      </c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>
        <f>SUM(X8:X9)-SUM(J8:J9)</f>
        <v>1372000</v>
      </c>
      <c r="AB8" s="85">
        <f>SUM(X8:X9)/SUM(J8:J9)</f>
        <v>19.293333333333</v>
      </c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137</v>
      </c>
      <c r="L9" s="81">
        <v>82</v>
      </c>
      <c r="M9" s="81">
        <v>81</v>
      </c>
      <c r="N9" s="91">
        <v>29</v>
      </c>
      <c r="O9" s="92">
        <v>0</v>
      </c>
      <c r="P9" s="93">
        <f>N9+O9</f>
        <v>29</v>
      </c>
      <c r="Q9" s="82">
        <f>IFERROR(P9/M9,"-")</f>
        <v>0.35802469135802</v>
      </c>
      <c r="R9" s="81">
        <v>17</v>
      </c>
      <c r="S9" s="81">
        <v>3</v>
      </c>
      <c r="T9" s="82">
        <f>IFERROR(S9/(O9+P9),"-")</f>
        <v>0.10344827586207</v>
      </c>
      <c r="U9" s="182"/>
      <c r="V9" s="84">
        <v>10</v>
      </c>
      <c r="W9" s="82">
        <f>IF(P9=0,"-",V9/P9)</f>
        <v>0.3448275862069</v>
      </c>
      <c r="X9" s="186">
        <v>1447000</v>
      </c>
      <c r="Y9" s="187">
        <f>IFERROR(X9/P9,"-")</f>
        <v>49896.551724138</v>
      </c>
      <c r="Z9" s="187">
        <f>IFERROR(X9/V9,"-")</f>
        <v>144700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4</v>
      </c>
      <c r="AN9" s="101">
        <f>IF(P9=0,"",IF(AM9=0,"",(AM9/P9)))</f>
        <v>0.13793103448276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2</v>
      </c>
      <c r="AW9" s="107">
        <f>IF(P9=0,"",IF(AV9=0,"",(AV9/P9)))</f>
        <v>0.068965517241379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5</v>
      </c>
      <c r="BF9" s="113">
        <f>IF(P9=0,"",IF(BE9=0,"",(BE9/P9)))</f>
        <v>0.17241379310345</v>
      </c>
      <c r="BG9" s="112">
        <v>1</v>
      </c>
      <c r="BH9" s="114">
        <f>IFERROR(BG9/BE9,"-")</f>
        <v>0.2</v>
      </c>
      <c r="BI9" s="115">
        <v>3000</v>
      </c>
      <c r="BJ9" s="116">
        <f>IFERROR(BI9/BE9,"-")</f>
        <v>600</v>
      </c>
      <c r="BK9" s="117">
        <v>1</v>
      </c>
      <c r="BL9" s="117"/>
      <c r="BM9" s="117"/>
      <c r="BN9" s="119">
        <v>10</v>
      </c>
      <c r="BO9" s="120">
        <f>IF(P9=0,"",IF(BN9=0,"",(BN9/P9)))</f>
        <v>0.3448275862069</v>
      </c>
      <c r="BP9" s="121">
        <v>4</v>
      </c>
      <c r="BQ9" s="122">
        <f>IFERROR(BP9/BN9,"-")</f>
        <v>0.4</v>
      </c>
      <c r="BR9" s="123">
        <v>112000</v>
      </c>
      <c r="BS9" s="124">
        <f>IFERROR(BR9/BN9,"-")</f>
        <v>11200</v>
      </c>
      <c r="BT9" s="125">
        <v>2</v>
      </c>
      <c r="BU9" s="125"/>
      <c r="BV9" s="125">
        <v>2</v>
      </c>
      <c r="BW9" s="126">
        <v>8</v>
      </c>
      <c r="BX9" s="127">
        <f>IF(P9=0,"",IF(BW9=0,"",(BW9/P9)))</f>
        <v>0.27586206896552</v>
      </c>
      <c r="BY9" s="128">
        <v>5</v>
      </c>
      <c r="BZ9" s="129">
        <f>IFERROR(BY9/BW9,"-")</f>
        <v>0.625</v>
      </c>
      <c r="CA9" s="130">
        <v>1332000</v>
      </c>
      <c r="CB9" s="131">
        <f>IFERROR(CA9/BW9,"-")</f>
        <v>166500</v>
      </c>
      <c r="CC9" s="132">
        <v>1</v>
      </c>
      <c r="CD9" s="132"/>
      <c r="CE9" s="132">
        <v>4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10</v>
      </c>
      <c r="CP9" s="141">
        <v>1447000</v>
      </c>
      <c r="CQ9" s="141">
        <v>688000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0.86153846153846</v>
      </c>
      <c r="B10" s="203" t="s">
        <v>76</v>
      </c>
      <c r="C10" s="203" t="s">
        <v>61</v>
      </c>
      <c r="D10" s="203" t="s">
        <v>71</v>
      </c>
      <c r="E10" s="203"/>
      <c r="F10" s="203" t="s">
        <v>63</v>
      </c>
      <c r="G10" s="203" t="s">
        <v>77</v>
      </c>
      <c r="H10" s="90" t="s">
        <v>73</v>
      </c>
      <c r="I10" s="90" t="s">
        <v>78</v>
      </c>
      <c r="J10" s="188">
        <v>65000</v>
      </c>
      <c r="K10" s="81">
        <v>4</v>
      </c>
      <c r="L10" s="81">
        <v>0</v>
      </c>
      <c r="M10" s="81">
        <v>14</v>
      </c>
      <c r="N10" s="91">
        <v>3</v>
      </c>
      <c r="O10" s="92">
        <v>0</v>
      </c>
      <c r="P10" s="93">
        <f>N10+O10</f>
        <v>3</v>
      </c>
      <c r="Q10" s="82">
        <f>IFERROR(P10/M10,"-")</f>
        <v>0.21428571428571</v>
      </c>
      <c r="R10" s="81">
        <v>2</v>
      </c>
      <c r="S10" s="81">
        <v>0</v>
      </c>
      <c r="T10" s="82">
        <f>IFERROR(S10/(O10+P10),"-")</f>
        <v>0</v>
      </c>
      <c r="U10" s="182">
        <f>IFERROR(J10/SUM(P10:P11),"-")</f>
        <v>6500</v>
      </c>
      <c r="V10" s="84">
        <v>1</v>
      </c>
      <c r="W10" s="82">
        <f>IF(P10=0,"-",V10/P10)</f>
        <v>0.33333333333333</v>
      </c>
      <c r="X10" s="186">
        <v>3000</v>
      </c>
      <c r="Y10" s="187">
        <f>IFERROR(X10/P10,"-")</f>
        <v>1000</v>
      </c>
      <c r="Z10" s="187">
        <f>IFERROR(X10/V10,"-")</f>
        <v>3000</v>
      </c>
      <c r="AA10" s="188">
        <f>SUM(X10:X11)-SUM(J10:J11)</f>
        <v>-9000</v>
      </c>
      <c r="AB10" s="85">
        <f>SUM(X10:X11)/SUM(J10:J11)</f>
        <v>0.86153846153846</v>
      </c>
      <c r="AC10" s="79"/>
      <c r="AD10" s="94">
        <v>1</v>
      </c>
      <c r="AE10" s="95">
        <f>IF(P10=0,"",IF(AD10=0,"",(AD10/P10)))</f>
        <v>0.33333333333333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2</v>
      </c>
      <c r="BO10" s="120">
        <f>IF(P10=0,"",IF(BN10=0,"",(BN10/P10)))</f>
        <v>0.66666666666667</v>
      </c>
      <c r="BP10" s="121">
        <v>1</v>
      </c>
      <c r="BQ10" s="122">
        <f>IFERROR(BP10/BN10,"-")</f>
        <v>0.5</v>
      </c>
      <c r="BR10" s="123">
        <v>3000</v>
      </c>
      <c r="BS10" s="124">
        <f>IFERROR(BR10/BN10,"-")</f>
        <v>1500</v>
      </c>
      <c r="BT10" s="125">
        <v>1</v>
      </c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3000</v>
      </c>
      <c r="CQ10" s="141">
        <v>3000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79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45</v>
      </c>
      <c r="L11" s="81">
        <v>34</v>
      </c>
      <c r="M11" s="81">
        <v>12</v>
      </c>
      <c r="N11" s="91">
        <v>7</v>
      </c>
      <c r="O11" s="92">
        <v>0</v>
      </c>
      <c r="P11" s="93">
        <f>N11+O11</f>
        <v>7</v>
      </c>
      <c r="Q11" s="82">
        <f>IFERROR(P11/M11,"-")</f>
        <v>0.58333333333333</v>
      </c>
      <c r="R11" s="81">
        <v>4</v>
      </c>
      <c r="S11" s="81">
        <v>0</v>
      </c>
      <c r="T11" s="82">
        <f>IFERROR(S11/(O11+P11),"-")</f>
        <v>0</v>
      </c>
      <c r="U11" s="182"/>
      <c r="V11" s="84">
        <v>2</v>
      </c>
      <c r="W11" s="82">
        <f>IF(P11=0,"-",V11/P11)</f>
        <v>0.28571428571429</v>
      </c>
      <c r="X11" s="186">
        <v>53000</v>
      </c>
      <c r="Y11" s="187">
        <f>IFERROR(X11/P11,"-")</f>
        <v>7571.4285714286</v>
      </c>
      <c r="Z11" s="187">
        <f>IFERROR(X11/V11,"-")</f>
        <v>26500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0.14285714285714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2</v>
      </c>
      <c r="BF11" s="113">
        <f>IF(P11=0,"",IF(BE11=0,"",(BE11/P11)))</f>
        <v>0.28571428571429</v>
      </c>
      <c r="BG11" s="112">
        <v>1</v>
      </c>
      <c r="BH11" s="114">
        <f>IFERROR(BG11/BE11,"-")</f>
        <v>0.5</v>
      </c>
      <c r="BI11" s="115">
        <v>40000</v>
      </c>
      <c r="BJ11" s="116">
        <f>IFERROR(BI11/BE11,"-")</f>
        <v>20000</v>
      </c>
      <c r="BK11" s="117"/>
      <c r="BL11" s="117"/>
      <c r="BM11" s="117">
        <v>1</v>
      </c>
      <c r="BN11" s="119">
        <v>3</v>
      </c>
      <c r="BO11" s="120">
        <f>IF(P11=0,"",IF(BN11=0,"",(BN11/P11)))</f>
        <v>0.42857142857143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0.14285714285714</v>
      </c>
      <c r="BY11" s="128">
        <v>1</v>
      </c>
      <c r="BZ11" s="129">
        <f>IFERROR(BY11/BW11,"-")</f>
        <v>1</v>
      </c>
      <c r="CA11" s="130">
        <v>13000</v>
      </c>
      <c r="CB11" s="131">
        <f>IFERROR(CA11/BW11,"-")</f>
        <v>13000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53000</v>
      </c>
      <c r="CQ11" s="141">
        <v>40000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0.53333333333333</v>
      </c>
      <c r="B12" s="203" t="s">
        <v>80</v>
      </c>
      <c r="C12" s="203" t="s">
        <v>70</v>
      </c>
      <c r="D12" s="203" t="s">
        <v>62</v>
      </c>
      <c r="E12" s="203"/>
      <c r="F12" s="203" t="s">
        <v>63</v>
      </c>
      <c r="G12" s="203" t="s">
        <v>81</v>
      </c>
      <c r="H12" s="90" t="s">
        <v>65</v>
      </c>
      <c r="I12" s="90" t="s">
        <v>82</v>
      </c>
      <c r="J12" s="188">
        <v>75000</v>
      </c>
      <c r="K12" s="81">
        <v>23</v>
      </c>
      <c r="L12" s="81">
        <v>0</v>
      </c>
      <c r="M12" s="81">
        <v>66</v>
      </c>
      <c r="N12" s="91">
        <v>5</v>
      </c>
      <c r="O12" s="92">
        <v>0</v>
      </c>
      <c r="P12" s="93">
        <f>N12+O12</f>
        <v>5</v>
      </c>
      <c r="Q12" s="82">
        <f>IFERROR(P12/M12,"-")</f>
        <v>0.075757575757576</v>
      </c>
      <c r="R12" s="81">
        <v>2</v>
      </c>
      <c r="S12" s="81">
        <v>1</v>
      </c>
      <c r="T12" s="82">
        <f>IFERROR(S12/(O12+P12),"-")</f>
        <v>0.2</v>
      </c>
      <c r="U12" s="182">
        <f>IFERROR(J12/SUM(P12:P13),"-")</f>
        <v>3947.3684210526</v>
      </c>
      <c r="V12" s="84">
        <v>1</v>
      </c>
      <c r="W12" s="82">
        <f>IF(P12=0,"-",V12/P12)</f>
        <v>0.2</v>
      </c>
      <c r="X12" s="186">
        <v>5000</v>
      </c>
      <c r="Y12" s="187">
        <f>IFERROR(X12/P12,"-")</f>
        <v>1000</v>
      </c>
      <c r="Z12" s="187">
        <f>IFERROR(X12/V12,"-")</f>
        <v>5000</v>
      </c>
      <c r="AA12" s="188">
        <f>SUM(X12:X13)-SUM(J12:J13)</f>
        <v>-35000</v>
      </c>
      <c r="AB12" s="85">
        <f>SUM(X12:X13)/SUM(J12:J13)</f>
        <v>0.53333333333333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2</v>
      </c>
      <c r="AN12" s="101">
        <f>IF(P12=0,"",IF(AM12=0,"",(AM12/P12)))</f>
        <v>0.4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1</v>
      </c>
      <c r="AW12" s="107">
        <f>IF(P12=0,"",IF(AV12=0,"",(AV12/P12)))</f>
        <v>0.2</v>
      </c>
      <c r="AX12" s="106">
        <v>1</v>
      </c>
      <c r="AY12" s="108">
        <f>IFERROR(AX12/AV12,"-")</f>
        <v>1</v>
      </c>
      <c r="AZ12" s="109">
        <v>5000</v>
      </c>
      <c r="BA12" s="110">
        <f>IFERROR(AZ12/AV12,"-")</f>
        <v>5000</v>
      </c>
      <c r="BB12" s="111">
        <v>1</v>
      </c>
      <c r="BC12" s="111"/>
      <c r="BD12" s="111"/>
      <c r="BE12" s="112">
        <v>1</v>
      </c>
      <c r="BF12" s="113">
        <f>IF(P12=0,"",IF(BE12=0,"",(BE12/P12)))</f>
        <v>0.2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1</v>
      </c>
      <c r="BO12" s="120">
        <f>IF(P12=0,"",IF(BN12=0,"",(BN12/P12)))</f>
        <v>0.2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5000</v>
      </c>
      <c r="CQ12" s="141">
        <v>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83</v>
      </c>
      <c r="C13" s="203"/>
      <c r="D13" s="203"/>
      <c r="E13" s="203"/>
      <c r="F13" s="203" t="s">
        <v>68</v>
      </c>
      <c r="G13" s="203"/>
      <c r="H13" s="90"/>
      <c r="I13" s="90"/>
      <c r="J13" s="188"/>
      <c r="K13" s="81">
        <v>118</v>
      </c>
      <c r="L13" s="81">
        <v>65</v>
      </c>
      <c r="M13" s="81">
        <v>70</v>
      </c>
      <c r="N13" s="91">
        <v>14</v>
      </c>
      <c r="O13" s="92">
        <v>0</v>
      </c>
      <c r="P13" s="93">
        <f>N13+O13</f>
        <v>14</v>
      </c>
      <c r="Q13" s="82">
        <f>IFERROR(P13/M13,"-")</f>
        <v>0.2</v>
      </c>
      <c r="R13" s="81">
        <v>8</v>
      </c>
      <c r="S13" s="81">
        <v>0</v>
      </c>
      <c r="T13" s="82">
        <f>IFERROR(S13/(O13+P13),"-")</f>
        <v>0</v>
      </c>
      <c r="U13" s="182"/>
      <c r="V13" s="84">
        <v>2</v>
      </c>
      <c r="W13" s="82">
        <f>IF(P13=0,"-",V13/P13)</f>
        <v>0.14285714285714</v>
      </c>
      <c r="X13" s="186">
        <v>35000</v>
      </c>
      <c r="Y13" s="187">
        <f>IFERROR(X13/P13,"-")</f>
        <v>2500</v>
      </c>
      <c r="Z13" s="187">
        <f>IFERROR(X13/V13,"-")</f>
        <v>17500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0.071428571428571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3</v>
      </c>
      <c r="AW13" s="107">
        <f>IF(P13=0,"",IF(AV13=0,"",(AV13/P13)))</f>
        <v>0.21428571428571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3</v>
      </c>
      <c r="BF13" s="113">
        <f>IF(P13=0,"",IF(BE13=0,"",(BE13/P13)))</f>
        <v>0.21428571428571</v>
      </c>
      <c r="BG13" s="112">
        <v>1</v>
      </c>
      <c r="BH13" s="114">
        <f>IFERROR(BG13/BE13,"-")</f>
        <v>0.33333333333333</v>
      </c>
      <c r="BI13" s="115">
        <v>15000</v>
      </c>
      <c r="BJ13" s="116">
        <f>IFERROR(BI13/BE13,"-")</f>
        <v>5000</v>
      </c>
      <c r="BK13" s="117"/>
      <c r="BL13" s="117"/>
      <c r="BM13" s="117">
        <v>1</v>
      </c>
      <c r="BN13" s="119">
        <v>7</v>
      </c>
      <c r="BO13" s="120">
        <f>IF(P13=0,"",IF(BN13=0,"",(BN13/P13)))</f>
        <v>0.5</v>
      </c>
      <c r="BP13" s="121">
        <v>1</v>
      </c>
      <c r="BQ13" s="122">
        <f>IFERROR(BP13/BN13,"-")</f>
        <v>0.14285714285714</v>
      </c>
      <c r="BR13" s="123">
        <v>20000</v>
      </c>
      <c r="BS13" s="124">
        <f>IFERROR(BR13/BN13,"-")</f>
        <v>2857.1428571429</v>
      </c>
      <c r="BT13" s="125"/>
      <c r="BU13" s="125"/>
      <c r="BV13" s="125">
        <v>1</v>
      </c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2</v>
      </c>
      <c r="CP13" s="141">
        <v>35000</v>
      </c>
      <c r="CQ13" s="141">
        <v>20000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5.862962962963</v>
      </c>
      <c r="B16" s="39"/>
      <c r="C16" s="39"/>
      <c r="D16" s="39"/>
      <c r="E16" s="39"/>
      <c r="F16" s="39"/>
      <c r="G16" s="40" t="s">
        <v>84</v>
      </c>
      <c r="H16" s="40"/>
      <c r="I16" s="40"/>
      <c r="J16" s="190">
        <f>SUM(J6:J15)</f>
        <v>270000</v>
      </c>
      <c r="K16" s="41">
        <f>SUM(K6:K15)</f>
        <v>364</v>
      </c>
      <c r="L16" s="41">
        <f>SUM(L6:L15)</f>
        <v>200</v>
      </c>
      <c r="M16" s="41">
        <f>SUM(M6:M15)</f>
        <v>312</v>
      </c>
      <c r="N16" s="41">
        <f>SUM(N6:N15)</f>
        <v>63</v>
      </c>
      <c r="O16" s="41">
        <f>SUM(O6:O15)</f>
        <v>0</v>
      </c>
      <c r="P16" s="41">
        <f>SUM(P6:P15)</f>
        <v>63</v>
      </c>
      <c r="Q16" s="42">
        <f>IFERROR(P16/M16,"-")</f>
        <v>0.20192307692308</v>
      </c>
      <c r="R16" s="78">
        <f>SUM(R6:R15)</f>
        <v>35</v>
      </c>
      <c r="S16" s="78">
        <f>SUM(S6:S15)</f>
        <v>5</v>
      </c>
      <c r="T16" s="42">
        <f>IFERROR(R16/P16,"-")</f>
        <v>0.55555555555556</v>
      </c>
      <c r="U16" s="184">
        <f>IFERROR(J16/P16,"-")</f>
        <v>4285.7142857143</v>
      </c>
      <c r="V16" s="44">
        <f>SUM(V6:V15)</f>
        <v>19</v>
      </c>
      <c r="W16" s="42">
        <f>IFERROR(V16/P16,"-")</f>
        <v>0.3015873015873</v>
      </c>
      <c r="X16" s="190">
        <f>SUM(X6:X15)</f>
        <v>1583000</v>
      </c>
      <c r="Y16" s="190">
        <f>IFERROR(X16/P16,"-")</f>
        <v>25126.984126984</v>
      </c>
      <c r="Z16" s="190">
        <f>IFERROR(X16/V16,"-")</f>
        <v>83315.789473684</v>
      </c>
      <c r="AA16" s="190">
        <f>X16-J16</f>
        <v>1313000</v>
      </c>
      <c r="AB16" s="47">
        <f>X16/J16</f>
        <v>5.862962962963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