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<sst xmlns="http://schemas.openxmlformats.org/spreadsheetml/2006/main" uniqueCount="100">
  <si>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</si>
  <si>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</si>
  <si>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</si>
  <si>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</si>
  <si>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</si>
  <si>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</si>
  <si>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</si>
  <si>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</si>
  <si>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</si>
  <si>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</si>
  <si>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</si>
  <si>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</si>
  <si>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</si>
  <si>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</si>
  <si>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</si>
  <si>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</si>
  <si>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</si>
  <si>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</si>
  <si>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</si>
  <si>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</si>
  <si>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</si>
  <si>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</si>
  <si>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</si>
  <si>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</si>
  <si>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09月</t>
  </si>
  <si>
    <t>どきどき</t>
  </si>
  <si>
    <t>最終更新日</t>
  </si>
  <si>
    <t>12月30日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</si>
  <si>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</si>
  <si>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</si>
  <si>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</si>
  <si>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</si>
  <si>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</si>
  <si>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</si>
  <si>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</si>
  <si>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</si>
  <si>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</si>
  <si>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</si>
  <si>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</si>
  <si>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</si>
  <si>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</si>
  <si>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</si>
  <si>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</si>
  <si>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</si>
  <si>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</si>
  <si>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</si>
  <si>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</si>
  <si>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</si>
  <si>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</si>
  <si>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</si>
  <si>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</si>
  <si>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</si>
  <si>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</si>
  <si>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</si>
  <si>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</si>
  <si>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</si>
  <si>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</si>
  <si>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</si>
  <si>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</si>
  <si>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</si>
  <si>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ak242</t>
  </si>
  <si>
    <t>コアマガジン</t>
  </si>
  <si>
    <t>5Pセフレ確保(赤瀬尚子さん）</t>
  </si>
  <si>
    <t>lp02</t>
  </si>
  <si>
    <t>実話BUNKA超タブー</t>
  </si>
  <si>
    <t>1C5P</t>
  </si>
  <si>
    <t>9月02日(水)</t>
  </si>
  <si>
    <t>ak243</t>
  </si>
  <si>
    <t>空電</t>
  </si>
  <si>
    <t>ak244</t>
  </si>
  <si>
    <t>大洋図書</t>
  </si>
  <si>
    <t>昭和の不思議101　2020年</t>
  </si>
  <si>
    <t>9月03日(木)</t>
  </si>
  <si>
    <t>ak245</t>
  </si>
  <si>
    <t>ak246</t>
  </si>
  <si>
    <t>2Pスポーツ新聞_v01_どきどき(赤瀬さん)</t>
  </si>
  <si>
    <t>実話ナックルズGOLD</t>
  </si>
  <si>
    <t>4C2P</t>
  </si>
  <si>
    <t>9月08日(火)</t>
  </si>
  <si>
    <t>ak247</t>
  </si>
  <si>
    <t>ak248</t>
  </si>
  <si>
    <t>2P_対談風_どきどき</t>
  </si>
  <si>
    <t>金のEX NEXT</t>
  </si>
  <si>
    <t>9月14日(月)</t>
  </si>
  <si>
    <t>ak249</t>
  </si>
  <si>
    <t>ak250</t>
  </si>
  <si>
    <t>ナックルズ極ベスト</t>
  </si>
  <si>
    <t>1C2P</t>
  </si>
  <si>
    <t>9月15日(火)</t>
  </si>
  <si>
    <t>ak251</t>
  </si>
  <si>
    <t>ak252</t>
  </si>
  <si>
    <t>実話BUNKAタブー</t>
  </si>
  <si>
    <t>9月16日(水)</t>
  </si>
  <si>
    <t>ak253</t>
  </si>
  <si>
    <t>ak254</t>
  </si>
  <si>
    <t>日本ジャーナル出版</t>
  </si>
  <si>
    <t>週刊実話増刊「実話ザ・タブー」</t>
  </si>
  <si>
    <t>9月23日(水)</t>
  </si>
  <si>
    <t>ak255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</si>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</sst>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14</v>
      </c>
      <c r="D6" s="195">
        <v>525000</v>
      </c>
      <c r="E6" s="81">
        <v>364</v>
      </c>
      <c r="F6" s="81">
        <v>207</v>
      </c>
      <c r="G6" s="81">
        <v>310</v>
      </c>
      <c r="H6" s="91">
        <v>77</v>
      </c>
      <c r="I6" s="92">
        <v>1</v>
      </c>
      <c r="J6" s="145">
        <f>H6+I6</f>
        <v>78</v>
      </c>
      <c r="K6" s="82">
        <f>IFERROR(J6/G6,"-")</f>
        <v>0.25161290322581</v>
      </c>
      <c r="L6" s="81">
        <v>28</v>
      </c>
      <c r="M6" s="81">
        <v>20</v>
      </c>
      <c r="N6" s="82">
        <f>IFERROR(L6/J6,"-")</f>
        <v>0.35897435897436</v>
      </c>
      <c r="O6" s="83">
        <f>IFERROR(D6/J6,"-")</f>
        <v>6730.7692307692</v>
      </c>
      <c r="P6" s="84">
        <v>23</v>
      </c>
      <c r="Q6" s="82">
        <f>IFERROR(P6/J6,"-")</f>
        <v>0.29487179487179</v>
      </c>
      <c r="R6" s="200">
        <v>2439228</v>
      </c>
      <c r="S6" s="201">
        <f>IFERROR(R6/J6,"-")</f>
        <v>31272.153846154</v>
      </c>
      <c r="T6" s="201">
        <f>IFERROR(R6/P6,"-")</f>
        <v>106053.39130435</v>
      </c>
      <c r="U6" s="195">
        <f>IFERROR(R6-D6,"-")</f>
        <v>1914228</v>
      </c>
      <c r="V6" s="85">
        <f>R6/D6</f>
        <v>4.6461485714286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525000</v>
      </c>
      <c r="E9" s="41">
        <f>SUM(E6:E7)</f>
        <v>364</v>
      </c>
      <c r="F9" s="41">
        <f>SUM(F6:F7)</f>
        <v>207</v>
      </c>
      <c r="G9" s="41">
        <f>SUM(G6:G7)</f>
        <v>310</v>
      </c>
      <c r="H9" s="41">
        <f>SUM(H6:H7)</f>
        <v>77</v>
      </c>
      <c r="I9" s="41">
        <f>SUM(I6:I7)</f>
        <v>1</v>
      </c>
      <c r="J9" s="41">
        <f>SUM(J6:J7)</f>
        <v>78</v>
      </c>
      <c r="K9" s="42">
        <f>IFERROR(J9/G9,"-")</f>
        <v>0.25161290322581</v>
      </c>
      <c r="L9" s="78">
        <f>SUM(L6:L7)</f>
        <v>28</v>
      </c>
      <c r="M9" s="78">
        <f>SUM(M6:M7)</f>
        <v>20</v>
      </c>
      <c r="N9" s="42">
        <f>IFERROR(L9/J9,"-")</f>
        <v>0.35897435897436</v>
      </c>
      <c r="O9" s="43">
        <f>IFERROR(D9/J9,"-")</f>
        <v>6730.7692307692</v>
      </c>
      <c r="P9" s="44">
        <f>SUM(P6:P7)</f>
        <v>23</v>
      </c>
      <c r="Q9" s="42">
        <f>IFERROR(P9/J9,"-")</f>
        <v>0.29487179487179</v>
      </c>
      <c r="R9" s="45">
        <f>SUM(R6:R7)</f>
        <v>2439228</v>
      </c>
      <c r="S9" s="45">
        <f>IFERROR(R9/J9,"-")</f>
        <v>31272.153846154</v>
      </c>
      <c r="T9" s="45">
        <f>IFERROR(R9/P9,"-")</f>
        <v>106053.39130435</v>
      </c>
      <c r="U9" s="46">
        <f>SUM(U6:U7)</f>
        <v>1914228</v>
      </c>
      <c r="V9" s="47">
        <f>IFERROR(R9/D9,"-")</f>
        <v>4.6461485714286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0.32307692307692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65000</v>
      </c>
      <c r="K6" s="81">
        <v>0</v>
      </c>
      <c r="L6" s="81">
        <v>0</v>
      </c>
      <c r="M6" s="81">
        <v>6</v>
      </c>
      <c r="N6" s="91">
        <v>0</v>
      </c>
      <c r="O6" s="92">
        <v>0</v>
      </c>
      <c r="P6" s="93">
        <f>N6+O6</f>
        <v>0</v>
      </c>
      <c r="Q6" s="82">
        <f>IFERROR(P6/M6,"-")</f>
        <v>0</v>
      </c>
      <c r="R6" s="81">
        <v>0</v>
      </c>
      <c r="S6" s="81">
        <v>0</v>
      </c>
      <c r="T6" s="82" t="str">
        <f>IFERROR(S6/(O6+P6),"-")</f>
        <v>-</v>
      </c>
      <c r="U6" s="182">
        <f>IFERROR(J6/SUM(P6:P7),"-")</f>
        <v>10833.333333333</v>
      </c>
      <c r="V6" s="84">
        <v>0</v>
      </c>
      <c r="W6" s="82" t="str">
        <f>IF(P6=0,"-",V6/P6)</f>
        <v>-</v>
      </c>
      <c r="X6" s="186">
        <v>0</v>
      </c>
      <c r="Y6" s="187" t="str">
        <f>IFERROR(X6/P6,"-")</f>
        <v>-</v>
      </c>
      <c r="Z6" s="187" t="str">
        <f>IFERROR(X6/V6,"-")</f>
        <v>-</v>
      </c>
      <c r="AA6" s="188">
        <f>SUM(X6:X7)-SUM(J6:J7)</f>
        <v>-44000</v>
      </c>
      <c r="AB6" s="85">
        <f>SUM(X6:X7)/SUM(J6:J7)</f>
        <v>0.32307692307692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35</v>
      </c>
      <c r="L7" s="81">
        <v>25</v>
      </c>
      <c r="M7" s="81">
        <v>31</v>
      </c>
      <c r="N7" s="91">
        <v>6</v>
      </c>
      <c r="O7" s="92">
        <v>0</v>
      </c>
      <c r="P7" s="93">
        <f>N7+O7</f>
        <v>6</v>
      </c>
      <c r="Q7" s="82">
        <f>IFERROR(P7/M7,"-")</f>
        <v>0.19354838709677</v>
      </c>
      <c r="R7" s="81">
        <v>2</v>
      </c>
      <c r="S7" s="81">
        <v>1</v>
      </c>
      <c r="T7" s="82">
        <f>IFERROR(S7/(O7+P7),"-")</f>
        <v>0.16666666666667</v>
      </c>
      <c r="U7" s="182"/>
      <c r="V7" s="84">
        <v>1</v>
      </c>
      <c r="W7" s="82">
        <f>IF(P7=0,"-",V7/P7)</f>
        <v>0.16666666666667</v>
      </c>
      <c r="X7" s="186">
        <v>21000</v>
      </c>
      <c r="Y7" s="187">
        <f>IFERROR(X7/P7,"-")</f>
        <v>3500</v>
      </c>
      <c r="Z7" s="187">
        <f>IFERROR(X7/V7,"-")</f>
        <v>21000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0.16666666666667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0.33333333333333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0.16666666666667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0.33333333333333</v>
      </c>
      <c r="BY7" s="128">
        <v>1</v>
      </c>
      <c r="BZ7" s="129">
        <f>IFERROR(BY7/BW7,"-")</f>
        <v>0.5</v>
      </c>
      <c r="CA7" s="130">
        <v>21000</v>
      </c>
      <c r="CB7" s="131">
        <f>IFERROR(CA7/BW7,"-")</f>
        <v>10500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21000</v>
      </c>
      <c r="CQ7" s="141">
        <v>21000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6.2001066666667</v>
      </c>
      <c r="B8" s="203" t="s">
        <v>69</v>
      </c>
      <c r="C8" s="203" t="s">
        <v>70</v>
      </c>
      <c r="D8" s="203" t="s">
        <v>62</v>
      </c>
      <c r="E8" s="203"/>
      <c r="F8" s="203" t="s">
        <v>63</v>
      </c>
      <c r="G8" s="203" t="s">
        <v>71</v>
      </c>
      <c r="H8" s="90" t="s">
        <v>65</v>
      </c>
      <c r="I8" s="90" t="s">
        <v>72</v>
      </c>
      <c r="J8" s="188">
        <v>75000</v>
      </c>
      <c r="K8" s="81">
        <v>2</v>
      </c>
      <c r="L8" s="81">
        <v>0</v>
      </c>
      <c r="M8" s="81">
        <v>8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>
        <f>IFERROR(J8/SUM(P8:P9),"-")</f>
        <v>10714.285714286</v>
      </c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>
        <f>SUM(X8:X9)-SUM(J8:J9)</f>
        <v>390008</v>
      </c>
      <c r="AB8" s="85">
        <f>SUM(X8:X9)/SUM(J8:J9)</f>
        <v>6.2001066666667</v>
      </c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73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27</v>
      </c>
      <c r="L9" s="81">
        <v>24</v>
      </c>
      <c r="M9" s="81">
        <v>14</v>
      </c>
      <c r="N9" s="91">
        <v>7</v>
      </c>
      <c r="O9" s="92">
        <v>0</v>
      </c>
      <c r="P9" s="93">
        <f>N9+O9</f>
        <v>7</v>
      </c>
      <c r="Q9" s="82">
        <f>IFERROR(P9/M9,"-")</f>
        <v>0.5</v>
      </c>
      <c r="R9" s="81">
        <v>5</v>
      </c>
      <c r="S9" s="81">
        <v>3</v>
      </c>
      <c r="T9" s="82">
        <f>IFERROR(S9/(O9+P9),"-")</f>
        <v>0.42857142857143</v>
      </c>
      <c r="U9" s="182"/>
      <c r="V9" s="84">
        <v>5</v>
      </c>
      <c r="W9" s="82">
        <f>IF(P9=0,"-",V9/P9)</f>
        <v>0.71428571428571</v>
      </c>
      <c r="X9" s="186">
        <v>465008</v>
      </c>
      <c r="Y9" s="187">
        <f>IFERROR(X9/P9,"-")</f>
        <v>66429.714285714</v>
      </c>
      <c r="Z9" s="187">
        <f>IFERROR(X9/V9,"-")</f>
        <v>93001.6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3</v>
      </c>
      <c r="BF9" s="113">
        <f>IF(P9=0,"",IF(BE9=0,"",(BE9/P9)))</f>
        <v>0.42857142857143</v>
      </c>
      <c r="BG9" s="112">
        <v>2</v>
      </c>
      <c r="BH9" s="114">
        <f>IFERROR(BG9/BE9,"-")</f>
        <v>0.66666666666667</v>
      </c>
      <c r="BI9" s="115">
        <v>361000</v>
      </c>
      <c r="BJ9" s="116">
        <f>IFERROR(BI9/BE9,"-")</f>
        <v>120333.33333333</v>
      </c>
      <c r="BK9" s="117">
        <v>1</v>
      </c>
      <c r="BL9" s="117"/>
      <c r="BM9" s="117">
        <v>1</v>
      </c>
      <c r="BN9" s="119">
        <v>3</v>
      </c>
      <c r="BO9" s="120">
        <f>IF(P9=0,"",IF(BN9=0,"",(BN9/P9)))</f>
        <v>0.42857142857143</v>
      </c>
      <c r="BP9" s="121">
        <v>2</v>
      </c>
      <c r="BQ9" s="122">
        <f>IFERROR(BP9/BN9,"-")</f>
        <v>0.66666666666667</v>
      </c>
      <c r="BR9" s="123">
        <v>6000</v>
      </c>
      <c r="BS9" s="124">
        <f>IFERROR(BR9/BN9,"-")</f>
        <v>2000</v>
      </c>
      <c r="BT9" s="125">
        <v>2</v>
      </c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>
        <v>1</v>
      </c>
      <c r="CG9" s="134">
        <f>IF(P9=0,"",IF(CF9=0,"",(CF9/P9)))</f>
        <v>0.14285714285714</v>
      </c>
      <c r="CH9" s="135">
        <v>1</v>
      </c>
      <c r="CI9" s="136">
        <f>IFERROR(CH9/CF9,"-")</f>
        <v>1</v>
      </c>
      <c r="CJ9" s="137">
        <v>98008</v>
      </c>
      <c r="CK9" s="138">
        <f>IFERROR(CJ9/CF9,"-")</f>
        <v>98008</v>
      </c>
      <c r="CL9" s="139"/>
      <c r="CM9" s="139"/>
      <c r="CN9" s="139">
        <v>1</v>
      </c>
      <c r="CO9" s="140">
        <v>5</v>
      </c>
      <c r="CP9" s="141">
        <v>465008</v>
      </c>
      <c r="CQ9" s="141">
        <v>358000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>
        <f>AB10</f>
        <v>21.684941176471</v>
      </c>
      <c r="B10" s="203" t="s">
        <v>74</v>
      </c>
      <c r="C10" s="203" t="s">
        <v>70</v>
      </c>
      <c r="D10" s="203" t="s">
        <v>75</v>
      </c>
      <c r="E10" s="203"/>
      <c r="F10" s="203" t="s">
        <v>63</v>
      </c>
      <c r="G10" s="203" t="s">
        <v>76</v>
      </c>
      <c r="H10" s="90" t="s">
        <v>77</v>
      </c>
      <c r="I10" s="90" t="s">
        <v>78</v>
      </c>
      <c r="J10" s="188">
        <v>85000</v>
      </c>
      <c r="K10" s="81">
        <v>14</v>
      </c>
      <c r="L10" s="81">
        <v>0</v>
      </c>
      <c r="M10" s="81">
        <v>50</v>
      </c>
      <c r="N10" s="91">
        <v>6</v>
      </c>
      <c r="O10" s="92">
        <v>1</v>
      </c>
      <c r="P10" s="93">
        <f>N10+O10</f>
        <v>7</v>
      </c>
      <c r="Q10" s="82">
        <f>IFERROR(P10/M10,"-")</f>
        <v>0.14</v>
      </c>
      <c r="R10" s="81">
        <v>0</v>
      </c>
      <c r="S10" s="81">
        <v>0</v>
      </c>
      <c r="T10" s="82">
        <f>IFERROR(S10/(O10+P10),"-")</f>
        <v>0</v>
      </c>
      <c r="U10" s="182">
        <f>IFERROR(J10/SUM(P10:P11),"-")</f>
        <v>4047.619047619</v>
      </c>
      <c r="V10" s="84">
        <v>1</v>
      </c>
      <c r="W10" s="82">
        <f>IF(P10=0,"-",V10/P10)</f>
        <v>0.14285714285714</v>
      </c>
      <c r="X10" s="186">
        <v>3000</v>
      </c>
      <c r="Y10" s="187">
        <f>IFERROR(X10/P10,"-")</f>
        <v>428.57142857143</v>
      </c>
      <c r="Z10" s="187">
        <f>IFERROR(X10/V10,"-")</f>
        <v>3000</v>
      </c>
      <c r="AA10" s="188">
        <f>SUM(X10:X11)-SUM(J10:J11)</f>
        <v>1758220</v>
      </c>
      <c r="AB10" s="85">
        <f>SUM(X10:X11)/SUM(J10:J11)</f>
        <v>21.684941176471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2</v>
      </c>
      <c r="AN10" s="101">
        <f>IF(P10=0,"",IF(AM10=0,"",(AM10/P10)))</f>
        <v>0.28571428571429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0.14285714285714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3</v>
      </c>
      <c r="BO10" s="120">
        <f>IF(P10=0,"",IF(BN10=0,"",(BN10/P10)))</f>
        <v>0.42857142857143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1</v>
      </c>
      <c r="BX10" s="127">
        <f>IF(P10=0,"",IF(BW10=0,"",(BW10/P10)))</f>
        <v>0.14285714285714</v>
      </c>
      <c r="BY10" s="128">
        <v>1</v>
      </c>
      <c r="BZ10" s="129">
        <f>IFERROR(BY10/BW10,"-")</f>
        <v>1</v>
      </c>
      <c r="CA10" s="130">
        <v>3000</v>
      </c>
      <c r="CB10" s="131">
        <f>IFERROR(CA10/BW10,"-")</f>
        <v>3000</v>
      </c>
      <c r="CC10" s="132">
        <v>1</v>
      </c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3000</v>
      </c>
      <c r="CQ10" s="141">
        <v>3000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79</v>
      </c>
      <c r="C11" s="203"/>
      <c r="D11" s="203"/>
      <c r="E11" s="203"/>
      <c r="F11" s="203" t="s">
        <v>68</v>
      </c>
      <c r="G11" s="203"/>
      <c r="H11" s="90"/>
      <c r="I11" s="90"/>
      <c r="J11" s="188"/>
      <c r="K11" s="81">
        <v>80</v>
      </c>
      <c r="L11" s="81">
        <v>50</v>
      </c>
      <c r="M11" s="81">
        <v>36</v>
      </c>
      <c r="N11" s="91">
        <v>14</v>
      </c>
      <c r="O11" s="92">
        <v>0</v>
      </c>
      <c r="P11" s="93">
        <f>N11+O11</f>
        <v>14</v>
      </c>
      <c r="Q11" s="82">
        <f>IFERROR(P11/M11,"-")</f>
        <v>0.38888888888889</v>
      </c>
      <c r="R11" s="81">
        <v>7</v>
      </c>
      <c r="S11" s="81">
        <v>3</v>
      </c>
      <c r="T11" s="82">
        <f>IFERROR(S11/(O11+P11),"-")</f>
        <v>0.21428571428571</v>
      </c>
      <c r="U11" s="182"/>
      <c r="V11" s="84">
        <v>3</v>
      </c>
      <c r="W11" s="82">
        <f>IF(P11=0,"-",V11/P11)</f>
        <v>0.21428571428571</v>
      </c>
      <c r="X11" s="186">
        <v>1840220</v>
      </c>
      <c r="Y11" s="187">
        <f>IFERROR(X11/P11,"-")</f>
        <v>131444.28571429</v>
      </c>
      <c r="Z11" s="187">
        <f>IFERROR(X11/V11,"-")</f>
        <v>613406.66666667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0.071428571428571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6</v>
      </c>
      <c r="BF11" s="113">
        <f>IF(P11=0,"",IF(BE11=0,"",(BE11/P11)))</f>
        <v>0.42857142857143</v>
      </c>
      <c r="BG11" s="112">
        <v>1</v>
      </c>
      <c r="BH11" s="114">
        <f>IFERROR(BG11/BE11,"-")</f>
        <v>0.16666666666667</v>
      </c>
      <c r="BI11" s="115">
        <v>5000</v>
      </c>
      <c r="BJ11" s="116">
        <f>IFERROR(BI11/BE11,"-")</f>
        <v>833.33333333333</v>
      </c>
      <c r="BK11" s="117">
        <v>1</v>
      </c>
      <c r="BL11" s="117"/>
      <c r="BM11" s="117"/>
      <c r="BN11" s="119">
        <v>4</v>
      </c>
      <c r="BO11" s="120">
        <f>IF(P11=0,"",IF(BN11=0,"",(BN11/P11)))</f>
        <v>0.28571428571429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3</v>
      </c>
      <c r="BX11" s="127">
        <f>IF(P11=0,"",IF(BW11=0,"",(BW11/P11)))</f>
        <v>0.21428571428571</v>
      </c>
      <c r="BY11" s="128">
        <v>2</v>
      </c>
      <c r="BZ11" s="129">
        <f>IFERROR(BY11/BW11,"-")</f>
        <v>0.66666666666667</v>
      </c>
      <c r="CA11" s="130">
        <v>1835220</v>
      </c>
      <c r="CB11" s="131">
        <f>IFERROR(CA11/BW11,"-")</f>
        <v>611740</v>
      </c>
      <c r="CC11" s="132"/>
      <c r="CD11" s="132"/>
      <c r="CE11" s="132">
        <v>2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3</v>
      </c>
      <c r="CP11" s="141">
        <v>1840220</v>
      </c>
      <c r="CQ11" s="141">
        <v>1652220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>
        <f>AB12</f>
        <v>0.17333333333333</v>
      </c>
      <c r="B12" s="203" t="s">
        <v>80</v>
      </c>
      <c r="C12" s="203" t="s">
        <v>70</v>
      </c>
      <c r="D12" s="203" t="s">
        <v>81</v>
      </c>
      <c r="E12" s="203"/>
      <c r="F12" s="203" t="s">
        <v>63</v>
      </c>
      <c r="G12" s="203" t="s">
        <v>82</v>
      </c>
      <c r="H12" s="90" t="s">
        <v>77</v>
      </c>
      <c r="I12" s="90" t="s">
        <v>83</v>
      </c>
      <c r="J12" s="188">
        <v>75000</v>
      </c>
      <c r="K12" s="81">
        <v>8</v>
      </c>
      <c r="L12" s="81">
        <v>0</v>
      </c>
      <c r="M12" s="81">
        <v>25</v>
      </c>
      <c r="N12" s="91">
        <v>4</v>
      </c>
      <c r="O12" s="92">
        <v>0</v>
      </c>
      <c r="P12" s="93">
        <f>N12+O12</f>
        <v>4</v>
      </c>
      <c r="Q12" s="82">
        <f>IFERROR(P12/M12,"-")</f>
        <v>0.16</v>
      </c>
      <c r="R12" s="81">
        <v>1</v>
      </c>
      <c r="S12" s="81">
        <v>3</v>
      </c>
      <c r="T12" s="82">
        <f>IFERROR(S12/(O12+P12),"-")</f>
        <v>0.75</v>
      </c>
      <c r="U12" s="182">
        <f>IFERROR(J12/SUM(P12:P13),"-")</f>
        <v>9375</v>
      </c>
      <c r="V12" s="84">
        <v>1</v>
      </c>
      <c r="W12" s="82">
        <f>IF(P12=0,"-",V12/P12)</f>
        <v>0.25</v>
      </c>
      <c r="X12" s="186">
        <v>13000</v>
      </c>
      <c r="Y12" s="187">
        <f>IFERROR(X12/P12,"-")</f>
        <v>3250</v>
      </c>
      <c r="Z12" s="187">
        <f>IFERROR(X12/V12,"-")</f>
        <v>13000</v>
      </c>
      <c r="AA12" s="188">
        <f>SUM(X12:X13)-SUM(J12:J13)</f>
        <v>-62000</v>
      </c>
      <c r="AB12" s="85">
        <f>SUM(X12:X13)/SUM(J12:J13)</f>
        <v>0.17333333333333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0.25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2</v>
      </c>
      <c r="BF12" s="113">
        <f>IF(P12=0,"",IF(BE12=0,"",(BE12/P12)))</f>
        <v>0.5</v>
      </c>
      <c r="BG12" s="112">
        <v>1</v>
      </c>
      <c r="BH12" s="114">
        <f>IFERROR(BG12/BE12,"-")</f>
        <v>0.5</v>
      </c>
      <c r="BI12" s="115">
        <v>13000</v>
      </c>
      <c r="BJ12" s="116">
        <f>IFERROR(BI12/BE12,"-")</f>
        <v>6500</v>
      </c>
      <c r="BK12" s="117"/>
      <c r="BL12" s="117"/>
      <c r="BM12" s="117">
        <v>1</v>
      </c>
      <c r="BN12" s="119">
        <v>1</v>
      </c>
      <c r="BO12" s="120">
        <f>IF(P12=0,"",IF(BN12=0,"",(BN12/P12)))</f>
        <v>0.25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13000</v>
      </c>
      <c r="CQ12" s="141">
        <v>13000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84</v>
      </c>
      <c r="C13" s="203"/>
      <c r="D13" s="203"/>
      <c r="E13" s="203"/>
      <c r="F13" s="203" t="s">
        <v>68</v>
      </c>
      <c r="G13" s="203"/>
      <c r="H13" s="90"/>
      <c r="I13" s="90"/>
      <c r="J13" s="188"/>
      <c r="K13" s="81">
        <v>29</v>
      </c>
      <c r="L13" s="81">
        <v>14</v>
      </c>
      <c r="M13" s="81">
        <v>7</v>
      </c>
      <c r="N13" s="91">
        <v>4</v>
      </c>
      <c r="O13" s="92">
        <v>0</v>
      </c>
      <c r="P13" s="93">
        <f>N13+O13</f>
        <v>4</v>
      </c>
      <c r="Q13" s="82">
        <f>IFERROR(P13/M13,"-")</f>
        <v>0.57142857142857</v>
      </c>
      <c r="R13" s="81">
        <v>1</v>
      </c>
      <c r="S13" s="81">
        <v>1</v>
      </c>
      <c r="T13" s="82">
        <f>IFERROR(S13/(O13+P13),"-")</f>
        <v>0.25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2</v>
      </c>
      <c r="BO13" s="120">
        <f>IF(P13=0,"",IF(BN13=0,"",(BN13/P13)))</f>
        <v>0.5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2</v>
      </c>
      <c r="BX13" s="127">
        <f>IF(P13=0,"",IF(BW13=0,"",(BW13/P13)))</f>
        <v>0.5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1.3555555555556</v>
      </c>
      <c r="B14" s="203" t="s">
        <v>85</v>
      </c>
      <c r="C14" s="203" t="s">
        <v>70</v>
      </c>
      <c r="D14" s="203" t="s">
        <v>75</v>
      </c>
      <c r="E14" s="203"/>
      <c r="F14" s="203" t="s">
        <v>63</v>
      </c>
      <c r="G14" s="203" t="s">
        <v>86</v>
      </c>
      <c r="H14" s="90" t="s">
        <v>87</v>
      </c>
      <c r="I14" s="90" t="s">
        <v>88</v>
      </c>
      <c r="J14" s="188">
        <v>45000</v>
      </c>
      <c r="K14" s="81">
        <v>13</v>
      </c>
      <c r="L14" s="81">
        <v>0</v>
      </c>
      <c r="M14" s="81">
        <v>32</v>
      </c>
      <c r="N14" s="91">
        <v>8</v>
      </c>
      <c r="O14" s="92">
        <v>0</v>
      </c>
      <c r="P14" s="93">
        <f>N14+O14</f>
        <v>8</v>
      </c>
      <c r="Q14" s="82">
        <f>IFERROR(P14/M14,"-")</f>
        <v>0.25</v>
      </c>
      <c r="R14" s="81">
        <v>3</v>
      </c>
      <c r="S14" s="81">
        <v>4</v>
      </c>
      <c r="T14" s="82">
        <f>IFERROR(S14/(O14+P14),"-")</f>
        <v>0.5</v>
      </c>
      <c r="U14" s="182">
        <f>IFERROR(J14/SUM(P14:P15),"-")</f>
        <v>3461.5384615385</v>
      </c>
      <c r="V14" s="84">
        <v>3</v>
      </c>
      <c r="W14" s="82">
        <f>IF(P14=0,"-",V14/P14)</f>
        <v>0.375</v>
      </c>
      <c r="X14" s="186">
        <v>51000</v>
      </c>
      <c r="Y14" s="187">
        <f>IFERROR(X14/P14,"-")</f>
        <v>6375</v>
      </c>
      <c r="Z14" s="187">
        <f>IFERROR(X14/V14,"-")</f>
        <v>17000</v>
      </c>
      <c r="AA14" s="188">
        <f>SUM(X14:X15)-SUM(J14:J15)</f>
        <v>16000</v>
      </c>
      <c r="AB14" s="85">
        <f>SUM(X14:X15)/SUM(J14:J15)</f>
        <v>1.3555555555556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0.125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>
        <v>2</v>
      </c>
      <c r="AW14" s="107">
        <f>IF(P14=0,"",IF(AV14=0,"",(AV14/P14)))</f>
        <v>0.25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>
        <v>3</v>
      </c>
      <c r="BF14" s="113">
        <f>IF(P14=0,"",IF(BE14=0,"",(BE14/P14)))</f>
        <v>0.375</v>
      </c>
      <c r="BG14" s="112">
        <v>2</v>
      </c>
      <c r="BH14" s="114">
        <f>IFERROR(BG14/BE14,"-")</f>
        <v>0.66666666666667</v>
      </c>
      <c r="BI14" s="115">
        <v>43000</v>
      </c>
      <c r="BJ14" s="116">
        <f>IFERROR(BI14/BE14,"-")</f>
        <v>14333.333333333</v>
      </c>
      <c r="BK14" s="117"/>
      <c r="BL14" s="117"/>
      <c r="BM14" s="117">
        <v>2</v>
      </c>
      <c r="BN14" s="119">
        <v>2</v>
      </c>
      <c r="BO14" s="120">
        <f>IF(P14=0,"",IF(BN14=0,"",(BN14/P14)))</f>
        <v>0.25</v>
      </c>
      <c r="BP14" s="121">
        <v>1</v>
      </c>
      <c r="BQ14" s="122">
        <f>IFERROR(BP14/BN14,"-")</f>
        <v>0.5</v>
      </c>
      <c r="BR14" s="123">
        <v>8000</v>
      </c>
      <c r="BS14" s="124">
        <f>IFERROR(BR14/BN14,"-")</f>
        <v>4000</v>
      </c>
      <c r="BT14" s="125"/>
      <c r="BU14" s="125">
        <v>1</v>
      </c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3</v>
      </c>
      <c r="CP14" s="141">
        <v>51000</v>
      </c>
      <c r="CQ14" s="141">
        <v>30000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89</v>
      </c>
      <c r="C15" s="203"/>
      <c r="D15" s="203"/>
      <c r="E15" s="203"/>
      <c r="F15" s="203" t="s">
        <v>68</v>
      </c>
      <c r="G15" s="203"/>
      <c r="H15" s="90"/>
      <c r="I15" s="90"/>
      <c r="J15" s="188"/>
      <c r="K15" s="81">
        <v>30</v>
      </c>
      <c r="L15" s="81">
        <v>23</v>
      </c>
      <c r="M15" s="81">
        <v>16</v>
      </c>
      <c r="N15" s="91">
        <v>5</v>
      </c>
      <c r="O15" s="92">
        <v>0</v>
      </c>
      <c r="P15" s="93">
        <f>N15+O15</f>
        <v>5</v>
      </c>
      <c r="Q15" s="82">
        <f>IFERROR(P15/M15,"-")</f>
        <v>0.3125</v>
      </c>
      <c r="R15" s="81">
        <v>1</v>
      </c>
      <c r="S15" s="81">
        <v>2</v>
      </c>
      <c r="T15" s="82">
        <f>IFERROR(S15/(O15+P15),"-")</f>
        <v>0.4</v>
      </c>
      <c r="U15" s="182"/>
      <c r="V15" s="84">
        <v>2</v>
      </c>
      <c r="W15" s="82">
        <f>IF(P15=0,"-",V15/P15)</f>
        <v>0.4</v>
      </c>
      <c r="X15" s="186">
        <v>10000</v>
      </c>
      <c r="Y15" s="187">
        <f>IFERROR(X15/P15,"-")</f>
        <v>2000</v>
      </c>
      <c r="Z15" s="187">
        <f>IFERROR(X15/V15,"-")</f>
        <v>5000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0.2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0.2</v>
      </c>
      <c r="BG15" s="112">
        <v>1</v>
      </c>
      <c r="BH15" s="114">
        <f>IFERROR(BG15/BE15,"-")</f>
        <v>1</v>
      </c>
      <c r="BI15" s="115">
        <v>5000</v>
      </c>
      <c r="BJ15" s="116">
        <f>IFERROR(BI15/BE15,"-")</f>
        <v>5000</v>
      </c>
      <c r="BK15" s="117">
        <v>1</v>
      </c>
      <c r="BL15" s="117"/>
      <c r="BM15" s="117"/>
      <c r="BN15" s="119">
        <v>2</v>
      </c>
      <c r="BO15" s="120">
        <f>IF(P15=0,"",IF(BN15=0,"",(BN15/P15)))</f>
        <v>0.4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1</v>
      </c>
      <c r="BX15" s="127">
        <f>IF(P15=0,"",IF(BW15=0,"",(BW15/P15)))</f>
        <v>0.2</v>
      </c>
      <c r="BY15" s="128">
        <v>1</v>
      </c>
      <c r="BZ15" s="129">
        <f>IFERROR(BY15/BW15,"-")</f>
        <v>1</v>
      </c>
      <c r="CA15" s="130">
        <v>5000</v>
      </c>
      <c r="CB15" s="131">
        <f>IFERROR(CA15/BW15,"-")</f>
        <v>5000</v>
      </c>
      <c r="CC15" s="132">
        <v>1</v>
      </c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2</v>
      </c>
      <c r="CP15" s="141">
        <v>10000</v>
      </c>
      <c r="CQ15" s="141">
        <v>5000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0.14545454545455</v>
      </c>
      <c r="B16" s="203" t="s">
        <v>90</v>
      </c>
      <c r="C16" s="203" t="s">
        <v>61</v>
      </c>
      <c r="D16" s="203" t="s">
        <v>75</v>
      </c>
      <c r="E16" s="203"/>
      <c r="F16" s="203" t="s">
        <v>63</v>
      </c>
      <c r="G16" s="203" t="s">
        <v>91</v>
      </c>
      <c r="H16" s="90" t="s">
        <v>77</v>
      </c>
      <c r="I16" s="90" t="s">
        <v>92</v>
      </c>
      <c r="J16" s="188">
        <v>55000</v>
      </c>
      <c r="K16" s="81">
        <v>3</v>
      </c>
      <c r="L16" s="81">
        <v>0</v>
      </c>
      <c r="M16" s="81">
        <v>15</v>
      </c>
      <c r="N16" s="91">
        <v>0</v>
      </c>
      <c r="O16" s="92">
        <v>0</v>
      </c>
      <c r="P16" s="93">
        <f>N16+O16</f>
        <v>0</v>
      </c>
      <c r="Q16" s="82">
        <f>IFERROR(P16/M16,"-")</f>
        <v>0</v>
      </c>
      <c r="R16" s="81">
        <v>0</v>
      </c>
      <c r="S16" s="81">
        <v>0</v>
      </c>
      <c r="T16" s="82" t="str">
        <f>IFERROR(S16/(O16+P16),"-")</f>
        <v>-</v>
      </c>
      <c r="U16" s="182">
        <f>IFERROR(J16/SUM(P16:P17),"-")</f>
        <v>27500</v>
      </c>
      <c r="V16" s="84">
        <v>0</v>
      </c>
      <c r="W16" s="82" t="str">
        <f>IF(P16=0,"-",V16/P16)</f>
        <v>-</v>
      </c>
      <c r="X16" s="186">
        <v>0</v>
      </c>
      <c r="Y16" s="187" t="str">
        <f>IFERROR(X16/P16,"-")</f>
        <v>-</v>
      </c>
      <c r="Z16" s="187" t="str">
        <f>IFERROR(X16/V16,"-")</f>
        <v>-</v>
      </c>
      <c r="AA16" s="188">
        <f>SUM(X16:X17)-SUM(J16:J17)</f>
        <v>-47000</v>
      </c>
      <c r="AB16" s="85">
        <f>SUM(X16:X17)/SUM(J16:J17)</f>
        <v>0.14545454545455</v>
      </c>
      <c r="AC16" s="79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93</v>
      </c>
      <c r="C17" s="203"/>
      <c r="D17" s="203"/>
      <c r="E17" s="203"/>
      <c r="F17" s="203" t="s">
        <v>68</v>
      </c>
      <c r="G17" s="203"/>
      <c r="H17" s="90"/>
      <c r="I17" s="90"/>
      <c r="J17" s="188"/>
      <c r="K17" s="81">
        <v>34</v>
      </c>
      <c r="L17" s="81">
        <v>18</v>
      </c>
      <c r="M17" s="81">
        <v>12</v>
      </c>
      <c r="N17" s="91">
        <v>2</v>
      </c>
      <c r="O17" s="92">
        <v>0</v>
      </c>
      <c r="P17" s="93">
        <f>N17+O17</f>
        <v>2</v>
      </c>
      <c r="Q17" s="82">
        <f>IFERROR(P17/M17,"-")</f>
        <v>0.16666666666667</v>
      </c>
      <c r="R17" s="81">
        <v>0</v>
      </c>
      <c r="S17" s="81">
        <v>1</v>
      </c>
      <c r="T17" s="82">
        <f>IFERROR(S17/(O17+P17),"-")</f>
        <v>0.5</v>
      </c>
      <c r="U17" s="182"/>
      <c r="V17" s="84">
        <v>2</v>
      </c>
      <c r="W17" s="82">
        <f>IF(P17=0,"-",V17/P17)</f>
        <v>1</v>
      </c>
      <c r="X17" s="186">
        <v>8000</v>
      </c>
      <c r="Y17" s="187">
        <f>IFERROR(X17/P17,"-")</f>
        <v>4000</v>
      </c>
      <c r="Z17" s="187">
        <f>IFERROR(X17/V17,"-")</f>
        <v>4000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2</v>
      </c>
      <c r="BF17" s="113">
        <f>IF(P17=0,"",IF(BE17=0,"",(BE17/P17)))</f>
        <v>1</v>
      </c>
      <c r="BG17" s="112">
        <v>2</v>
      </c>
      <c r="BH17" s="114">
        <f>IFERROR(BG17/BE17,"-")</f>
        <v>1</v>
      </c>
      <c r="BI17" s="115">
        <v>8000</v>
      </c>
      <c r="BJ17" s="116">
        <f>IFERROR(BI17/BE17,"-")</f>
        <v>4000</v>
      </c>
      <c r="BK17" s="117">
        <v>2</v>
      </c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2</v>
      </c>
      <c r="CP17" s="141">
        <v>8000</v>
      </c>
      <c r="CQ17" s="141">
        <v>5000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0.224</v>
      </c>
      <c r="B18" s="203" t="s">
        <v>94</v>
      </c>
      <c r="C18" s="203" t="s">
        <v>95</v>
      </c>
      <c r="D18" s="203" t="s">
        <v>62</v>
      </c>
      <c r="E18" s="203"/>
      <c r="F18" s="203" t="s">
        <v>63</v>
      </c>
      <c r="G18" s="203" t="s">
        <v>96</v>
      </c>
      <c r="H18" s="90" t="s">
        <v>65</v>
      </c>
      <c r="I18" s="90" t="s">
        <v>97</v>
      </c>
      <c r="J18" s="188">
        <v>125000</v>
      </c>
      <c r="K18" s="81">
        <v>13</v>
      </c>
      <c r="L18" s="81">
        <v>0</v>
      </c>
      <c r="M18" s="81">
        <v>30</v>
      </c>
      <c r="N18" s="91">
        <v>3</v>
      </c>
      <c r="O18" s="92">
        <v>0</v>
      </c>
      <c r="P18" s="93">
        <f>N18+O18</f>
        <v>3</v>
      </c>
      <c r="Q18" s="82">
        <f>IFERROR(P18/M18,"-")</f>
        <v>0.1</v>
      </c>
      <c r="R18" s="81">
        <v>0</v>
      </c>
      <c r="S18" s="81">
        <v>0</v>
      </c>
      <c r="T18" s="82">
        <f>IFERROR(S18/(O18+P18),"-")</f>
        <v>0</v>
      </c>
      <c r="U18" s="182">
        <f>IFERROR(J18/SUM(P18:P19),"-")</f>
        <v>5952.380952381</v>
      </c>
      <c r="V18" s="84">
        <v>2</v>
      </c>
      <c r="W18" s="82">
        <f>IF(P18=0,"-",V18/P18)</f>
        <v>0.66666666666667</v>
      </c>
      <c r="X18" s="186">
        <v>10000</v>
      </c>
      <c r="Y18" s="187">
        <f>IFERROR(X18/P18,"-")</f>
        <v>3333.3333333333</v>
      </c>
      <c r="Z18" s="187">
        <f>IFERROR(X18/V18,"-")</f>
        <v>5000</v>
      </c>
      <c r="AA18" s="188">
        <f>SUM(X18:X19)-SUM(J18:J19)</f>
        <v>-97000</v>
      </c>
      <c r="AB18" s="85">
        <f>SUM(X18:X19)/SUM(J18:J19)</f>
        <v>0.224</v>
      </c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>
        <v>3</v>
      </c>
      <c r="BX18" s="127">
        <f>IF(P18=0,"",IF(BW18=0,"",(BW18/P18)))</f>
        <v>1</v>
      </c>
      <c r="BY18" s="128">
        <v>2</v>
      </c>
      <c r="BZ18" s="129">
        <f>IFERROR(BY18/BW18,"-")</f>
        <v>0.66666666666667</v>
      </c>
      <c r="CA18" s="130">
        <v>10000</v>
      </c>
      <c r="CB18" s="131">
        <f>IFERROR(CA18/BW18,"-")</f>
        <v>3333.3333333333</v>
      </c>
      <c r="CC18" s="132">
        <v>2</v>
      </c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2</v>
      </c>
      <c r="CP18" s="141">
        <v>10000</v>
      </c>
      <c r="CQ18" s="141">
        <v>5000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98</v>
      </c>
      <c r="C19" s="203"/>
      <c r="D19" s="203"/>
      <c r="E19" s="203"/>
      <c r="F19" s="203" t="s">
        <v>68</v>
      </c>
      <c r="G19" s="203"/>
      <c r="H19" s="90"/>
      <c r="I19" s="90"/>
      <c r="J19" s="188"/>
      <c r="K19" s="81">
        <v>76</v>
      </c>
      <c r="L19" s="81">
        <v>53</v>
      </c>
      <c r="M19" s="81">
        <v>28</v>
      </c>
      <c r="N19" s="91">
        <v>18</v>
      </c>
      <c r="O19" s="92">
        <v>0</v>
      </c>
      <c r="P19" s="93">
        <f>N19+O19</f>
        <v>18</v>
      </c>
      <c r="Q19" s="82">
        <f>IFERROR(P19/M19,"-")</f>
        <v>0.64285714285714</v>
      </c>
      <c r="R19" s="81">
        <v>8</v>
      </c>
      <c r="S19" s="81">
        <v>2</v>
      </c>
      <c r="T19" s="82">
        <f>IFERROR(S19/(O19+P19),"-")</f>
        <v>0.11111111111111</v>
      </c>
      <c r="U19" s="182"/>
      <c r="V19" s="84">
        <v>3</v>
      </c>
      <c r="W19" s="82">
        <f>IF(P19=0,"-",V19/P19)</f>
        <v>0.16666666666667</v>
      </c>
      <c r="X19" s="186">
        <v>18000</v>
      </c>
      <c r="Y19" s="187">
        <f>IFERROR(X19/P19,"-")</f>
        <v>1000</v>
      </c>
      <c r="Z19" s="187">
        <f>IFERROR(X19/V19,"-")</f>
        <v>6000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>
        <v>1</v>
      </c>
      <c r="AW19" s="107">
        <f>IF(P19=0,"",IF(AV19=0,"",(AV19/P19)))</f>
        <v>0.055555555555556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4</v>
      </c>
      <c r="BF19" s="113">
        <f>IF(P19=0,"",IF(BE19=0,"",(BE19/P19)))</f>
        <v>0.22222222222222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9</v>
      </c>
      <c r="BO19" s="120">
        <f>IF(P19=0,"",IF(BN19=0,"",(BN19/P19)))</f>
        <v>0.5</v>
      </c>
      <c r="BP19" s="121">
        <v>2</v>
      </c>
      <c r="BQ19" s="122">
        <f>IFERROR(BP19/BN19,"-")</f>
        <v>0.22222222222222</v>
      </c>
      <c r="BR19" s="123">
        <v>8000</v>
      </c>
      <c r="BS19" s="124">
        <f>IFERROR(BR19/BN19,"-")</f>
        <v>888.88888888889</v>
      </c>
      <c r="BT19" s="125">
        <v>2</v>
      </c>
      <c r="BU19" s="125"/>
      <c r="BV19" s="125"/>
      <c r="BW19" s="126">
        <v>4</v>
      </c>
      <c r="BX19" s="127">
        <f>IF(P19=0,"",IF(BW19=0,"",(BW19/P19)))</f>
        <v>0.22222222222222</v>
      </c>
      <c r="BY19" s="128">
        <v>1</v>
      </c>
      <c r="BZ19" s="129">
        <f>IFERROR(BY19/BW19,"-")</f>
        <v>0.25</v>
      </c>
      <c r="CA19" s="130">
        <v>10000</v>
      </c>
      <c r="CB19" s="131">
        <f>IFERROR(CA19/BW19,"-")</f>
        <v>2500</v>
      </c>
      <c r="CC19" s="132">
        <v>1</v>
      </c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3</v>
      </c>
      <c r="CP19" s="141">
        <v>18000</v>
      </c>
      <c r="CQ19" s="141">
        <v>10000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30"/>
      <c r="B20" s="87"/>
      <c r="C20" s="88"/>
      <c r="D20" s="88"/>
      <c r="E20" s="88"/>
      <c r="F20" s="89"/>
      <c r="G20" s="90"/>
      <c r="H20" s="90"/>
      <c r="I20" s="90"/>
      <c r="J20" s="192"/>
      <c r="K20" s="34"/>
      <c r="L20" s="34"/>
      <c r="M20" s="31"/>
      <c r="N20" s="23"/>
      <c r="O20" s="23"/>
      <c r="P20" s="23"/>
      <c r="Q20" s="33"/>
      <c r="R20" s="32"/>
      <c r="S20" s="23"/>
      <c r="T20" s="32"/>
      <c r="U20" s="183"/>
      <c r="V20" s="25"/>
      <c r="W20" s="25"/>
      <c r="X20" s="189"/>
      <c r="Y20" s="189"/>
      <c r="Z20" s="189"/>
      <c r="AA20" s="189"/>
      <c r="AB20" s="33"/>
      <c r="AC20" s="59"/>
      <c r="AD20" s="63"/>
      <c r="AE20" s="64"/>
      <c r="AF20" s="63"/>
      <c r="AG20" s="67"/>
      <c r="AH20" s="68"/>
      <c r="AI20" s="69"/>
      <c r="AJ20" s="70"/>
      <c r="AK20" s="70"/>
      <c r="AL20" s="70"/>
      <c r="AM20" s="63"/>
      <c r="AN20" s="64"/>
      <c r="AO20" s="63"/>
      <c r="AP20" s="67"/>
      <c r="AQ20" s="68"/>
      <c r="AR20" s="69"/>
      <c r="AS20" s="70"/>
      <c r="AT20" s="70"/>
      <c r="AU20" s="70"/>
      <c r="AV20" s="63"/>
      <c r="AW20" s="64"/>
      <c r="AX20" s="63"/>
      <c r="AY20" s="67"/>
      <c r="AZ20" s="68"/>
      <c r="BA20" s="69"/>
      <c r="BB20" s="70"/>
      <c r="BC20" s="70"/>
      <c r="BD20" s="70"/>
      <c r="BE20" s="63"/>
      <c r="BF20" s="64"/>
      <c r="BG20" s="63"/>
      <c r="BH20" s="67"/>
      <c r="BI20" s="68"/>
      <c r="BJ20" s="69"/>
      <c r="BK20" s="70"/>
      <c r="BL20" s="70"/>
      <c r="BM20" s="70"/>
      <c r="BN20" s="65"/>
      <c r="BO20" s="66"/>
      <c r="BP20" s="63"/>
      <c r="BQ20" s="67"/>
      <c r="BR20" s="68"/>
      <c r="BS20" s="69"/>
      <c r="BT20" s="70"/>
      <c r="BU20" s="70"/>
      <c r="BV20" s="70"/>
      <c r="BW20" s="65"/>
      <c r="BX20" s="66"/>
      <c r="BY20" s="63"/>
      <c r="BZ20" s="67"/>
      <c r="CA20" s="68"/>
      <c r="CB20" s="69"/>
      <c r="CC20" s="70"/>
      <c r="CD20" s="70"/>
      <c r="CE20" s="70"/>
      <c r="CF20" s="65"/>
      <c r="CG20" s="66"/>
      <c r="CH20" s="63"/>
      <c r="CI20" s="67"/>
      <c r="CJ20" s="68"/>
      <c r="CK20" s="69"/>
      <c r="CL20" s="70"/>
      <c r="CM20" s="70"/>
      <c r="CN20" s="70"/>
      <c r="CO20" s="71"/>
      <c r="CP20" s="68"/>
      <c r="CQ20" s="68"/>
      <c r="CR20" s="68"/>
      <c r="CS20" s="72"/>
    </row>
    <row r="21" spans="1:98">
      <c r="A21" s="30"/>
      <c r="B21" s="37"/>
      <c r="C21" s="21"/>
      <c r="D21" s="21"/>
      <c r="E21" s="21"/>
      <c r="F21" s="22"/>
      <c r="G21" s="36"/>
      <c r="H21" s="36"/>
      <c r="I21" s="75"/>
      <c r="J21" s="193"/>
      <c r="K21" s="34"/>
      <c r="L21" s="34"/>
      <c r="M21" s="31"/>
      <c r="N21" s="23"/>
      <c r="O21" s="23"/>
      <c r="P21" s="23"/>
      <c r="Q21" s="33"/>
      <c r="R21" s="32"/>
      <c r="S21" s="23"/>
      <c r="T21" s="32"/>
      <c r="U21" s="183"/>
      <c r="V21" s="25"/>
      <c r="W21" s="25"/>
      <c r="X21" s="189"/>
      <c r="Y21" s="189"/>
      <c r="Z21" s="189"/>
      <c r="AA21" s="189"/>
      <c r="AB21" s="33"/>
      <c r="AC21" s="61"/>
      <c r="AD21" s="63"/>
      <c r="AE21" s="64"/>
      <c r="AF21" s="63"/>
      <c r="AG21" s="67"/>
      <c r="AH21" s="68"/>
      <c r="AI21" s="69"/>
      <c r="AJ21" s="70"/>
      <c r="AK21" s="70"/>
      <c r="AL21" s="70"/>
      <c r="AM21" s="63"/>
      <c r="AN21" s="64"/>
      <c r="AO21" s="63"/>
      <c r="AP21" s="67"/>
      <c r="AQ21" s="68"/>
      <c r="AR21" s="69"/>
      <c r="AS21" s="70"/>
      <c r="AT21" s="70"/>
      <c r="AU21" s="70"/>
      <c r="AV21" s="63"/>
      <c r="AW21" s="64"/>
      <c r="AX21" s="63"/>
      <c r="AY21" s="67"/>
      <c r="AZ21" s="68"/>
      <c r="BA21" s="69"/>
      <c r="BB21" s="70"/>
      <c r="BC21" s="70"/>
      <c r="BD21" s="70"/>
      <c r="BE21" s="63"/>
      <c r="BF21" s="64"/>
      <c r="BG21" s="63"/>
      <c r="BH21" s="67"/>
      <c r="BI21" s="68"/>
      <c r="BJ21" s="69"/>
      <c r="BK21" s="70"/>
      <c r="BL21" s="70"/>
      <c r="BM21" s="70"/>
      <c r="BN21" s="65"/>
      <c r="BO21" s="66"/>
      <c r="BP21" s="63"/>
      <c r="BQ21" s="67"/>
      <c r="BR21" s="68"/>
      <c r="BS21" s="69"/>
      <c r="BT21" s="70"/>
      <c r="BU21" s="70"/>
      <c r="BV21" s="70"/>
      <c r="BW21" s="65"/>
      <c r="BX21" s="66"/>
      <c r="BY21" s="63"/>
      <c r="BZ21" s="67"/>
      <c r="CA21" s="68"/>
      <c r="CB21" s="69"/>
      <c r="CC21" s="70"/>
      <c r="CD21" s="70"/>
      <c r="CE21" s="70"/>
      <c r="CF21" s="65"/>
      <c r="CG21" s="66"/>
      <c r="CH21" s="63"/>
      <c r="CI21" s="67"/>
      <c r="CJ21" s="68"/>
      <c r="CK21" s="69"/>
      <c r="CL21" s="70"/>
      <c r="CM21" s="70"/>
      <c r="CN21" s="70"/>
      <c r="CO21" s="71"/>
      <c r="CP21" s="68"/>
      <c r="CQ21" s="68"/>
      <c r="CR21" s="68"/>
      <c r="CS21" s="72"/>
    </row>
    <row r="22" spans="1:98">
      <c r="A22" s="19">
        <f>AB22</f>
        <v>4.6461485714286</v>
      </c>
      <c r="B22" s="39"/>
      <c r="C22" s="39"/>
      <c r="D22" s="39"/>
      <c r="E22" s="39"/>
      <c r="F22" s="39"/>
      <c r="G22" s="40" t="s">
        <v>99</v>
      </c>
      <c r="H22" s="40"/>
      <c r="I22" s="40"/>
      <c r="J22" s="190">
        <f>SUM(J6:J21)</f>
        <v>525000</v>
      </c>
      <c r="K22" s="41">
        <f>SUM(K6:K21)</f>
        <v>364</v>
      </c>
      <c r="L22" s="41">
        <f>SUM(L6:L21)</f>
        <v>207</v>
      </c>
      <c r="M22" s="41">
        <f>SUM(M6:M21)</f>
        <v>310</v>
      </c>
      <c r="N22" s="41">
        <f>SUM(N6:N21)</f>
        <v>77</v>
      </c>
      <c r="O22" s="41">
        <f>SUM(O6:O21)</f>
        <v>1</v>
      </c>
      <c r="P22" s="41">
        <f>SUM(P6:P21)</f>
        <v>78</v>
      </c>
      <c r="Q22" s="42">
        <f>IFERROR(P22/M22,"-")</f>
        <v>0.25161290322581</v>
      </c>
      <c r="R22" s="78">
        <f>SUM(R6:R21)</f>
        <v>28</v>
      </c>
      <c r="S22" s="78">
        <f>SUM(S6:S21)</f>
        <v>20</v>
      </c>
      <c r="T22" s="42">
        <f>IFERROR(R22/P22,"-")</f>
        <v>0.35897435897436</v>
      </c>
      <c r="U22" s="184">
        <f>IFERROR(J22/P22,"-")</f>
        <v>6730.7692307692</v>
      </c>
      <c r="V22" s="44">
        <f>SUM(V6:V21)</f>
        <v>23</v>
      </c>
      <c r="W22" s="42">
        <f>IFERROR(V22/P22,"-")</f>
        <v>0.29487179487179</v>
      </c>
      <c r="X22" s="190">
        <f>SUM(X6:X21)</f>
        <v>2439228</v>
      </c>
      <c r="Y22" s="190">
        <f>IFERROR(X22/P22,"-")</f>
        <v>31272.153846154</v>
      </c>
      <c r="Z22" s="190">
        <f>IFERROR(X22/V22,"-")</f>
        <v>106053.39130435</v>
      </c>
      <c r="AA22" s="190">
        <f>X22-J22</f>
        <v>1914228</v>
      </c>
      <c r="AB22" s="47">
        <f>X22/J22</f>
        <v>4.6461485714286</v>
      </c>
      <c r="AC22" s="60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