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<sst xmlns="http://schemas.openxmlformats.org/spreadsheetml/2006/main" uniqueCount="92">
  <si>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</si>
  <si>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</si>
  <si>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</si>
  <si>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</si>
  <si>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</si>
  <si>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</si>
  <si>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</si>
  <si>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</si>
  <si>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</si>
  <si>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</si>
  <si>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</si>
  <si>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</si>
  <si>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</si>
  <si>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</si>
  <si>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</si>
  <si>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</si>
  <si>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</si>
  <si>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</si>
  <si>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</si>
  <si>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</si>
  <si>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</si>
  <si>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</si>
  <si>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</si>
  <si>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</si>
  <si>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08月</t>
  </si>
  <si>
    <t>どきどき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</si>
  <si>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</si>
  <si>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</si>
  <si>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</si>
  <si>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</si>
  <si>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</si>
  <si>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</si>
  <si>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</si>
  <si>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</si>
  <si>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</si>
  <si>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</si>
  <si>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</si>
  <si>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</si>
  <si>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</si>
  <si>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</si>
  <si>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</si>
  <si>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</si>
  <si>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</si>
  <si>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</si>
  <si>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</si>
  <si>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</si>
  <si>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</si>
  <si>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</si>
  <si>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</si>
  <si>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</si>
  <si>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</si>
  <si>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</si>
  <si>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</si>
  <si>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</si>
  <si>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</si>
  <si>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</si>
  <si>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</si>
  <si>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</si>
  <si>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</si>
  <si>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</si>
  <si>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ak232</t>
  </si>
  <si>
    <t>コアマガジン</t>
  </si>
  <si>
    <t>2P_対談風_どきどき</t>
  </si>
  <si>
    <t>lp02</t>
  </si>
  <si>
    <t>実話BUNKA超タブー</t>
  </si>
  <si>
    <t>4C2P</t>
  </si>
  <si>
    <t>8月01日(土)</t>
  </si>
  <si>
    <t>ak233</t>
  </si>
  <si>
    <t>空電</t>
  </si>
  <si>
    <t>ak234</t>
  </si>
  <si>
    <t>楽楽出版</t>
  </si>
  <si>
    <t>5Pセフレ確保(赤瀬尚子さん）</t>
  </si>
  <si>
    <t>EXCITING MAX!DELUXE 2020夏特大号</t>
  </si>
  <si>
    <t>1C5P</t>
  </si>
  <si>
    <t>8月03日(月)</t>
  </si>
  <si>
    <t>ak235</t>
  </si>
  <si>
    <t>ak236</t>
  </si>
  <si>
    <t>実話BUNKAタブー</t>
  </si>
  <si>
    <t>1C2P</t>
  </si>
  <si>
    <t>8月15日(土)</t>
  </si>
  <si>
    <t>ak237</t>
  </si>
  <si>
    <t>ak238</t>
  </si>
  <si>
    <t>大洋図書</t>
  </si>
  <si>
    <t>2Pスポーツ新聞_v01_どきどき(赤瀬さん)</t>
  </si>
  <si>
    <t>実話ナックルズ　ウルトラ</t>
  </si>
  <si>
    <t>8月17日(月)</t>
  </si>
  <si>
    <t>ak239</t>
  </si>
  <si>
    <t>ak240</t>
  </si>
  <si>
    <t>臨時増刊ラヴァーズ</t>
  </si>
  <si>
    <t>8月24日(月)</t>
  </si>
  <si>
    <t>ak241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</si>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</sst>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10</v>
      </c>
      <c r="D6" s="195">
        <v>280000</v>
      </c>
      <c r="E6" s="81">
        <v>453</v>
      </c>
      <c r="F6" s="81">
        <v>211</v>
      </c>
      <c r="G6" s="81">
        <v>433</v>
      </c>
      <c r="H6" s="91">
        <v>66</v>
      </c>
      <c r="I6" s="92">
        <v>0</v>
      </c>
      <c r="J6" s="145">
        <f>H6+I6</f>
        <v>66</v>
      </c>
      <c r="K6" s="82">
        <f>IFERROR(J6/G6,"-")</f>
        <v>0.15242494226328</v>
      </c>
      <c r="L6" s="81">
        <v>22</v>
      </c>
      <c r="M6" s="81">
        <v>17</v>
      </c>
      <c r="N6" s="82">
        <f>IFERROR(L6/J6,"-")</f>
        <v>0.33333333333333</v>
      </c>
      <c r="O6" s="83">
        <f>IFERROR(D6/J6,"-")</f>
        <v>4242.4242424242</v>
      </c>
      <c r="P6" s="84">
        <v>26</v>
      </c>
      <c r="Q6" s="82">
        <f>IFERROR(P6/J6,"-")</f>
        <v>0.39393939393939</v>
      </c>
      <c r="R6" s="200">
        <v>634000</v>
      </c>
      <c r="S6" s="201">
        <f>IFERROR(R6/J6,"-")</f>
        <v>9606.0606060606</v>
      </c>
      <c r="T6" s="201">
        <f>IFERROR(R6/P6,"-")</f>
        <v>24384.615384615</v>
      </c>
      <c r="U6" s="195">
        <f>IFERROR(R6-D6,"-")</f>
        <v>354000</v>
      </c>
      <c r="V6" s="85">
        <f>R6/D6</f>
        <v>2.2642857142857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280000</v>
      </c>
      <c r="E9" s="41">
        <f>SUM(E6:E7)</f>
        <v>453</v>
      </c>
      <c r="F9" s="41">
        <f>SUM(F6:F7)</f>
        <v>211</v>
      </c>
      <c r="G9" s="41">
        <f>SUM(G6:G7)</f>
        <v>433</v>
      </c>
      <c r="H9" s="41">
        <f>SUM(H6:H7)</f>
        <v>66</v>
      </c>
      <c r="I9" s="41">
        <f>SUM(I6:I7)</f>
        <v>0</v>
      </c>
      <c r="J9" s="41">
        <f>SUM(J6:J7)</f>
        <v>66</v>
      </c>
      <c r="K9" s="42">
        <f>IFERROR(J9/G9,"-")</f>
        <v>0.15242494226328</v>
      </c>
      <c r="L9" s="78">
        <f>SUM(L6:L7)</f>
        <v>22</v>
      </c>
      <c r="M9" s="78">
        <f>SUM(M6:M7)</f>
        <v>17</v>
      </c>
      <c r="N9" s="42">
        <f>IFERROR(L9/J9,"-")</f>
        <v>0.33333333333333</v>
      </c>
      <c r="O9" s="43">
        <f>IFERROR(D9/J9,"-")</f>
        <v>4242.4242424242</v>
      </c>
      <c r="P9" s="44">
        <f>SUM(P6:P7)</f>
        <v>26</v>
      </c>
      <c r="Q9" s="42">
        <f>IFERROR(P9/J9,"-")</f>
        <v>0.39393939393939</v>
      </c>
      <c r="R9" s="45">
        <f>SUM(R6:R7)</f>
        <v>634000</v>
      </c>
      <c r="S9" s="45">
        <f>IFERROR(R9/J9,"-")</f>
        <v>9606.0606060606</v>
      </c>
      <c r="T9" s="45">
        <f>IFERROR(R9/P9,"-")</f>
        <v>24384.615384615</v>
      </c>
      <c r="U9" s="46">
        <f>SUM(U6:U7)</f>
        <v>354000</v>
      </c>
      <c r="V9" s="47">
        <f>IFERROR(R9/D9,"-")</f>
        <v>2.2642857142857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0.72727272727273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204" t="s">
        <v>66</v>
      </c>
      <c r="J6" s="188">
        <v>55000</v>
      </c>
      <c r="K6" s="81">
        <v>1</v>
      </c>
      <c r="L6" s="81">
        <v>0</v>
      </c>
      <c r="M6" s="81">
        <v>9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IFERROR(J6/SUM(P6:P7),"-")</f>
        <v>18333.333333333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-15000</v>
      </c>
      <c r="AB6" s="85">
        <f>SUM(X6:X7)/SUM(J6:J7)</f>
        <v>0.72727272727273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27</v>
      </c>
      <c r="L7" s="81">
        <v>22</v>
      </c>
      <c r="M7" s="81">
        <v>9</v>
      </c>
      <c r="N7" s="91">
        <v>3</v>
      </c>
      <c r="O7" s="92">
        <v>0</v>
      </c>
      <c r="P7" s="93">
        <f>N7+O7</f>
        <v>3</v>
      </c>
      <c r="Q7" s="82">
        <f>IFERROR(P7/M7,"-")</f>
        <v>0.33333333333333</v>
      </c>
      <c r="R7" s="81">
        <v>2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0.33333333333333</v>
      </c>
      <c r="X7" s="186">
        <v>40000</v>
      </c>
      <c r="Y7" s="187">
        <f>IFERROR(X7/P7,"-")</f>
        <v>13333.333333333</v>
      </c>
      <c r="Z7" s="187">
        <f>IFERROR(X7/V7,"-")</f>
        <v>40000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0.33333333333333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0.66666666666667</v>
      </c>
      <c r="BY7" s="128">
        <v>1</v>
      </c>
      <c r="BZ7" s="129">
        <f>IFERROR(BY7/BW7,"-")</f>
        <v>0.5</v>
      </c>
      <c r="CA7" s="130">
        <v>40000</v>
      </c>
      <c r="CB7" s="131">
        <f>IFERROR(CA7/BW7,"-")</f>
        <v>20000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40000</v>
      </c>
      <c r="CQ7" s="141">
        <v>40000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2.8461538461538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65000</v>
      </c>
      <c r="K8" s="81">
        <v>7</v>
      </c>
      <c r="L8" s="81">
        <v>0</v>
      </c>
      <c r="M8" s="81">
        <v>23</v>
      </c>
      <c r="N8" s="91">
        <v>4</v>
      </c>
      <c r="O8" s="92">
        <v>0</v>
      </c>
      <c r="P8" s="93">
        <f>N8+O8</f>
        <v>4</v>
      </c>
      <c r="Q8" s="82">
        <f>IFERROR(P8/M8,"-")</f>
        <v>0.17391304347826</v>
      </c>
      <c r="R8" s="81">
        <v>0</v>
      </c>
      <c r="S8" s="81">
        <v>1</v>
      </c>
      <c r="T8" s="82">
        <f>IFERROR(S8/(O8+P8),"-")</f>
        <v>0.25</v>
      </c>
      <c r="U8" s="182">
        <f>IFERROR(J8/SUM(P8:P9),"-")</f>
        <v>2954.5454545455</v>
      </c>
      <c r="V8" s="84">
        <v>2</v>
      </c>
      <c r="W8" s="82">
        <f>IF(P8=0,"-",V8/P8)</f>
        <v>0.5</v>
      </c>
      <c r="X8" s="186">
        <v>11000</v>
      </c>
      <c r="Y8" s="187">
        <f>IFERROR(X8/P8,"-")</f>
        <v>2750</v>
      </c>
      <c r="Z8" s="187">
        <f>IFERROR(X8/V8,"-")</f>
        <v>5500</v>
      </c>
      <c r="AA8" s="188">
        <f>SUM(X8:X9)-SUM(J8:J9)</f>
        <v>120000</v>
      </c>
      <c r="AB8" s="85">
        <f>SUM(X8:X9)/SUM(J8:J9)</f>
        <v>2.8461538461538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0.5</v>
      </c>
      <c r="BG8" s="112">
        <v>1</v>
      </c>
      <c r="BH8" s="114">
        <f>IFERROR(BG8/BE8,"-")</f>
        <v>0.5</v>
      </c>
      <c r="BI8" s="115">
        <v>8000</v>
      </c>
      <c r="BJ8" s="116">
        <f>IFERROR(BI8/BE8,"-")</f>
        <v>4000</v>
      </c>
      <c r="BK8" s="117"/>
      <c r="BL8" s="117">
        <v>1</v>
      </c>
      <c r="BM8" s="117"/>
      <c r="BN8" s="119">
        <v>1</v>
      </c>
      <c r="BO8" s="120">
        <f>IF(P8=0,"",IF(BN8=0,"",(BN8/P8)))</f>
        <v>0.25</v>
      </c>
      <c r="BP8" s="121">
        <v>1</v>
      </c>
      <c r="BQ8" s="122">
        <f>IFERROR(BP8/BN8,"-")</f>
        <v>1</v>
      </c>
      <c r="BR8" s="123">
        <v>3000</v>
      </c>
      <c r="BS8" s="124">
        <f>IFERROR(BR8/BN8,"-")</f>
        <v>3000</v>
      </c>
      <c r="BT8" s="125">
        <v>1</v>
      </c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11000</v>
      </c>
      <c r="CQ8" s="141">
        <v>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197</v>
      </c>
      <c r="L9" s="81">
        <v>79</v>
      </c>
      <c r="M9" s="81">
        <v>55</v>
      </c>
      <c r="N9" s="91">
        <v>18</v>
      </c>
      <c r="O9" s="92">
        <v>0</v>
      </c>
      <c r="P9" s="93">
        <f>N9+O9</f>
        <v>18</v>
      </c>
      <c r="Q9" s="82">
        <f>IFERROR(P9/M9,"-")</f>
        <v>0.32727272727273</v>
      </c>
      <c r="R9" s="81">
        <v>7</v>
      </c>
      <c r="S9" s="81">
        <v>5</v>
      </c>
      <c r="T9" s="82">
        <f>IFERROR(S9/(O9+P9),"-")</f>
        <v>0.27777777777778</v>
      </c>
      <c r="U9" s="182"/>
      <c r="V9" s="84">
        <v>8</v>
      </c>
      <c r="W9" s="82">
        <f>IF(P9=0,"-",V9/P9)</f>
        <v>0.44444444444444</v>
      </c>
      <c r="X9" s="186">
        <v>174000</v>
      </c>
      <c r="Y9" s="187">
        <f>IFERROR(X9/P9,"-")</f>
        <v>9666.6666666667</v>
      </c>
      <c r="Z9" s="187">
        <f>IFERROR(X9/V9,"-")</f>
        <v>21750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4</v>
      </c>
      <c r="AN9" s="101">
        <f>IF(P9=0,"",IF(AM9=0,"",(AM9/P9)))</f>
        <v>0.22222222222222</v>
      </c>
      <c r="AO9" s="100">
        <v>1</v>
      </c>
      <c r="AP9" s="102">
        <f>IFERROR(AP9/AM9,"-")</f>
        <v>0</v>
      </c>
      <c r="AQ9" s="103">
        <v>5000</v>
      </c>
      <c r="AR9" s="104">
        <f>IFERROR(AQ9/AM9,"-")</f>
        <v>1250</v>
      </c>
      <c r="AS9" s="105">
        <v>1</v>
      </c>
      <c r="AT9" s="105"/>
      <c r="AU9" s="105"/>
      <c r="AV9" s="106">
        <v>3</v>
      </c>
      <c r="AW9" s="107">
        <f>IF(P9=0,"",IF(AV9=0,"",(AV9/P9)))</f>
        <v>0.16666666666667</v>
      </c>
      <c r="AX9" s="106">
        <v>1</v>
      </c>
      <c r="AY9" s="108">
        <f>IFERROR(AX9/AV9,"-")</f>
        <v>0.33333333333333</v>
      </c>
      <c r="AZ9" s="109">
        <v>15000</v>
      </c>
      <c r="BA9" s="110">
        <f>IFERROR(AZ9/AV9,"-")</f>
        <v>5000</v>
      </c>
      <c r="BB9" s="111"/>
      <c r="BC9" s="111"/>
      <c r="BD9" s="111">
        <v>1</v>
      </c>
      <c r="BE9" s="112">
        <v>3</v>
      </c>
      <c r="BF9" s="113">
        <f>IF(P9=0,"",IF(BE9=0,"",(BE9/P9)))</f>
        <v>0.16666666666667</v>
      </c>
      <c r="BG9" s="112">
        <v>1</v>
      </c>
      <c r="BH9" s="114">
        <f>IFERROR(BG9/BE9,"-")</f>
        <v>0.33333333333333</v>
      </c>
      <c r="BI9" s="115">
        <v>3000</v>
      </c>
      <c r="BJ9" s="116">
        <f>IFERROR(BI9/BE9,"-")</f>
        <v>1000</v>
      </c>
      <c r="BK9" s="117">
        <v>1</v>
      </c>
      <c r="BL9" s="117"/>
      <c r="BM9" s="117"/>
      <c r="BN9" s="119">
        <v>4</v>
      </c>
      <c r="BO9" s="120">
        <f>IF(P9=0,"",IF(BN9=0,"",(BN9/P9)))</f>
        <v>0.22222222222222</v>
      </c>
      <c r="BP9" s="121">
        <v>3</v>
      </c>
      <c r="BQ9" s="122">
        <f>IFERROR(BP9/BN9,"-")</f>
        <v>0.75</v>
      </c>
      <c r="BR9" s="123">
        <v>95000</v>
      </c>
      <c r="BS9" s="124">
        <f>IFERROR(BR9/BN9,"-")</f>
        <v>23750</v>
      </c>
      <c r="BT9" s="125">
        <v>1</v>
      </c>
      <c r="BU9" s="125">
        <v>1</v>
      </c>
      <c r="BV9" s="125">
        <v>1</v>
      </c>
      <c r="BW9" s="126">
        <v>2</v>
      </c>
      <c r="BX9" s="127">
        <f>IF(P9=0,"",IF(BW9=0,"",(BW9/P9)))</f>
        <v>0.11111111111111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2</v>
      </c>
      <c r="CG9" s="134">
        <f>IF(P9=0,"",IF(CF9=0,"",(CF9/P9)))</f>
        <v>0.11111111111111</v>
      </c>
      <c r="CH9" s="135">
        <v>2</v>
      </c>
      <c r="CI9" s="136">
        <f>IFERROR(CH9/CF9,"-")</f>
        <v>1</v>
      </c>
      <c r="CJ9" s="137">
        <v>56000</v>
      </c>
      <c r="CK9" s="138">
        <f>IFERROR(CJ9/CF9,"-")</f>
        <v>28000</v>
      </c>
      <c r="CL9" s="139">
        <v>1</v>
      </c>
      <c r="CM9" s="139"/>
      <c r="CN9" s="139">
        <v>1</v>
      </c>
      <c r="CO9" s="140">
        <v>8</v>
      </c>
      <c r="CP9" s="141">
        <v>174000</v>
      </c>
      <c r="CQ9" s="141">
        <v>79000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1.5</v>
      </c>
      <c r="B10" s="203" t="s">
        <v>76</v>
      </c>
      <c r="C10" s="203" t="s">
        <v>61</v>
      </c>
      <c r="D10" s="203" t="s">
        <v>62</v>
      </c>
      <c r="E10" s="203"/>
      <c r="F10" s="203" t="s">
        <v>63</v>
      </c>
      <c r="G10" s="203" t="s">
        <v>77</v>
      </c>
      <c r="H10" s="90" t="s">
        <v>78</v>
      </c>
      <c r="I10" s="204" t="s">
        <v>79</v>
      </c>
      <c r="J10" s="188">
        <v>40000</v>
      </c>
      <c r="K10" s="81">
        <v>6</v>
      </c>
      <c r="L10" s="81">
        <v>0</v>
      </c>
      <c r="M10" s="81">
        <v>26</v>
      </c>
      <c r="N10" s="91">
        <v>1</v>
      </c>
      <c r="O10" s="92">
        <v>0</v>
      </c>
      <c r="P10" s="93">
        <f>N10+O10</f>
        <v>1</v>
      </c>
      <c r="Q10" s="82">
        <f>IFERROR(P10/M10,"-")</f>
        <v>0.038461538461538</v>
      </c>
      <c r="R10" s="81">
        <v>0</v>
      </c>
      <c r="S10" s="81">
        <v>1</v>
      </c>
      <c r="T10" s="82">
        <f>IFERROR(S10/(O10+P10),"-")</f>
        <v>1</v>
      </c>
      <c r="U10" s="182">
        <f>IFERROR(J10/SUM(P10:P11),"-")</f>
        <v>6666.6666666667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20000</v>
      </c>
      <c r="AB10" s="85">
        <f>SUM(X10:X11)/SUM(J10:J11)</f>
        <v>1.5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25</v>
      </c>
      <c r="L11" s="81">
        <v>15</v>
      </c>
      <c r="M11" s="81">
        <v>22</v>
      </c>
      <c r="N11" s="91">
        <v>5</v>
      </c>
      <c r="O11" s="92">
        <v>0</v>
      </c>
      <c r="P11" s="93">
        <f>N11+O11</f>
        <v>5</v>
      </c>
      <c r="Q11" s="82">
        <f>IFERROR(P11/M11,"-")</f>
        <v>0.22727272727273</v>
      </c>
      <c r="R11" s="81">
        <v>1</v>
      </c>
      <c r="S11" s="81">
        <v>2</v>
      </c>
      <c r="T11" s="82">
        <f>IFERROR(S11/(O11+P11),"-")</f>
        <v>0.4</v>
      </c>
      <c r="U11" s="182"/>
      <c r="V11" s="84">
        <v>2</v>
      </c>
      <c r="W11" s="82">
        <f>IF(P11=0,"-",V11/P11)</f>
        <v>0.4</v>
      </c>
      <c r="X11" s="186">
        <v>60000</v>
      </c>
      <c r="Y11" s="187">
        <f>IFERROR(X11/P11,"-")</f>
        <v>12000</v>
      </c>
      <c r="Z11" s="187">
        <f>IFERROR(X11/V11,"-")</f>
        <v>30000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3</v>
      </c>
      <c r="BO11" s="120">
        <f>IF(P11=0,"",IF(BN11=0,"",(BN11/P11)))</f>
        <v>0.6</v>
      </c>
      <c r="BP11" s="121">
        <v>2</v>
      </c>
      <c r="BQ11" s="122">
        <f>IFERROR(BP11/BN11,"-")</f>
        <v>0.66666666666667</v>
      </c>
      <c r="BR11" s="123">
        <v>60000</v>
      </c>
      <c r="BS11" s="124">
        <f>IFERROR(BR11/BN11,"-")</f>
        <v>20000</v>
      </c>
      <c r="BT11" s="125">
        <v>1</v>
      </c>
      <c r="BU11" s="125"/>
      <c r="BV11" s="125">
        <v>1</v>
      </c>
      <c r="BW11" s="126">
        <v>1</v>
      </c>
      <c r="BX11" s="127">
        <f>IF(P11=0,"",IF(BW11=0,"",(BW11/P11)))</f>
        <v>0.2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60000</v>
      </c>
      <c r="CQ11" s="141">
        <v>55000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1.1111111111111</v>
      </c>
      <c r="B12" s="203" t="s">
        <v>81</v>
      </c>
      <c r="C12" s="203" t="s">
        <v>82</v>
      </c>
      <c r="D12" s="203" t="s">
        <v>83</v>
      </c>
      <c r="E12" s="203"/>
      <c r="F12" s="203" t="s">
        <v>63</v>
      </c>
      <c r="G12" s="203" t="s">
        <v>84</v>
      </c>
      <c r="H12" s="90" t="s">
        <v>78</v>
      </c>
      <c r="I12" s="90" t="s">
        <v>85</v>
      </c>
      <c r="J12" s="188">
        <v>45000</v>
      </c>
      <c r="K12" s="81">
        <v>24</v>
      </c>
      <c r="L12" s="81">
        <v>0</v>
      </c>
      <c r="M12" s="81">
        <v>80</v>
      </c>
      <c r="N12" s="91">
        <v>6</v>
      </c>
      <c r="O12" s="92">
        <v>0</v>
      </c>
      <c r="P12" s="93">
        <f>N12+O12</f>
        <v>6</v>
      </c>
      <c r="Q12" s="82">
        <f>IFERROR(P12/M12,"-")</f>
        <v>0.075</v>
      </c>
      <c r="R12" s="81">
        <v>1</v>
      </c>
      <c r="S12" s="81">
        <v>1</v>
      </c>
      <c r="T12" s="82">
        <f>IFERROR(S12/(O12+P12),"-")</f>
        <v>0.16666666666667</v>
      </c>
      <c r="U12" s="182">
        <f>IFERROR(J12/SUM(P12:P13),"-")</f>
        <v>2250</v>
      </c>
      <c r="V12" s="84">
        <v>2</v>
      </c>
      <c r="W12" s="82">
        <f>IF(P12=0,"-",V12/P12)</f>
        <v>0.33333333333333</v>
      </c>
      <c r="X12" s="186">
        <v>16000</v>
      </c>
      <c r="Y12" s="187">
        <f>IFERROR(X12/P12,"-")</f>
        <v>2666.6666666667</v>
      </c>
      <c r="Z12" s="187">
        <f>IFERROR(X12/V12,"-")</f>
        <v>8000</v>
      </c>
      <c r="AA12" s="188">
        <f>SUM(X12:X13)-SUM(J12:J13)</f>
        <v>5000</v>
      </c>
      <c r="AB12" s="85">
        <f>SUM(X12:X13)/SUM(J12:J13)</f>
        <v>1.1111111111111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0.16666666666667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0.33333333333333</v>
      </c>
      <c r="BG12" s="112">
        <v>1</v>
      </c>
      <c r="BH12" s="114">
        <f>IFERROR(BG12/BE12,"-")</f>
        <v>0.5</v>
      </c>
      <c r="BI12" s="115">
        <v>8000</v>
      </c>
      <c r="BJ12" s="116">
        <f>IFERROR(BI12/BE12,"-")</f>
        <v>4000</v>
      </c>
      <c r="BK12" s="117"/>
      <c r="BL12" s="117">
        <v>1</v>
      </c>
      <c r="BM12" s="117"/>
      <c r="BN12" s="119">
        <v>3</v>
      </c>
      <c r="BO12" s="120">
        <f>IF(P12=0,"",IF(BN12=0,"",(BN12/P12)))</f>
        <v>0.5</v>
      </c>
      <c r="BP12" s="121">
        <v>1</v>
      </c>
      <c r="BQ12" s="122">
        <f>IFERROR(BP12/BN12,"-")</f>
        <v>0.33333333333333</v>
      </c>
      <c r="BR12" s="123">
        <v>8000</v>
      </c>
      <c r="BS12" s="124">
        <f>IFERROR(BR12/BN12,"-")</f>
        <v>2666.6666666667</v>
      </c>
      <c r="BT12" s="125"/>
      <c r="BU12" s="125">
        <v>1</v>
      </c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16000</v>
      </c>
      <c r="CQ12" s="141">
        <v>8000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71</v>
      </c>
      <c r="L13" s="81">
        <v>42</v>
      </c>
      <c r="M13" s="81">
        <v>42</v>
      </c>
      <c r="N13" s="91">
        <v>14</v>
      </c>
      <c r="O13" s="92">
        <v>0</v>
      </c>
      <c r="P13" s="93">
        <f>N13+O13</f>
        <v>14</v>
      </c>
      <c r="Q13" s="82">
        <f>IFERROR(P13/M13,"-")</f>
        <v>0.33333333333333</v>
      </c>
      <c r="R13" s="81">
        <v>5</v>
      </c>
      <c r="S13" s="81">
        <v>3</v>
      </c>
      <c r="T13" s="82">
        <f>IFERROR(S13/(O13+P13),"-")</f>
        <v>0.21428571428571</v>
      </c>
      <c r="U13" s="182"/>
      <c r="V13" s="84">
        <v>4</v>
      </c>
      <c r="W13" s="82">
        <f>IF(P13=0,"-",V13/P13)</f>
        <v>0.28571428571429</v>
      </c>
      <c r="X13" s="186">
        <v>34000</v>
      </c>
      <c r="Y13" s="187">
        <f>IFERROR(X13/P13,"-")</f>
        <v>2428.5714285714</v>
      </c>
      <c r="Z13" s="187">
        <f>IFERROR(X13/V13,"-")</f>
        <v>8500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0.071428571428571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</v>
      </c>
      <c r="AW13" s="107">
        <f>IF(P13=0,"",IF(AV13=0,"",(AV13/P13)))</f>
        <v>0.071428571428571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</v>
      </c>
      <c r="BF13" s="113">
        <f>IF(P13=0,"",IF(BE13=0,"",(BE13/P13)))</f>
        <v>0.071428571428571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6</v>
      </c>
      <c r="BO13" s="120">
        <f>IF(P13=0,"",IF(BN13=0,"",(BN13/P13)))</f>
        <v>0.42857142857143</v>
      </c>
      <c r="BP13" s="121">
        <v>3</v>
      </c>
      <c r="BQ13" s="122">
        <f>IFERROR(BP13/BN13,"-")</f>
        <v>0.5</v>
      </c>
      <c r="BR13" s="123">
        <v>31000</v>
      </c>
      <c r="BS13" s="124">
        <f>IFERROR(BR13/BN13,"-")</f>
        <v>5166.6666666667</v>
      </c>
      <c r="BT13" s="125">
        <v>2</v>
      </c>
      <c r="BU13" s="125">
        <v>1</v>
      </c>
      <c r="BV13" s="125"/>
      <c r="BW13" s="126">
        <v>5</v>
      </c>
      <c r="BX13" s="127">
        <f>IF(P13=0,"",IF(BW13=0,"",(BW13/P13)))</f>
        <v>0.35714285714286</v>
      </c>
      <c r="BY13" s="128">
        <v>1</v>
      </c>
      <c r="BZ13" s="129">
        <f>IFERROR(BY13/BW13,"-")</f>
        <v>0.2</v>
      </c>
      <c r="CA13" s="130">
        <v>3000</v>
      </c>
      <c r="CB13" s="131">
        <f>IFERROR(CA13/BW13,"-")</f>
        <v>600</v>
      </c>
      <c r="CC13" s="132">
        <v>1</v>
      </c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4</v>
      </c>
      <c r="CP13" s="141">
        <v>34000</v>
      </c>
      <c r="CQ13" s="141">
        <v>20000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3.9866666666667</v>
      </c>
      <c r="B14" s="203" t="s">
        <v>87</v>
      </c>
      <c r="C14" s="203" t="s">
        <v>82</v>
      </c>
      <c r="D14" s="203" t="s">
        <v>83</v>
      </c>
      <c r="E14" s="203"/>
      <c r="F14" s="203" t="s">
        <v>63</v>
      </c>
      <c r="G14" s="203" t="s">
        <v>88</v>
      </c>
      <c r="H14" s="90" t="s">
        <v>65</v>
      </c>
      <c r="I14" s="90" t="s">
        <v>89</v>
      </c>
      <c r="J14" s="188">
        <v>75000</v>
      </c>
      <c r="K14" s="81">
        <v>26</v>
      </c>
      <c r="L14" s="81">
        <v>0</v>
      </c>
      <c r="M14" s="81">
        <v>91</v>
      </c>
      <c r="N14" s="91">
        <v>6</v>
      </c>
      <c r="O14" s="92">
        <v>0</v>
      </c>
      <c r="P14" s="93">
        <f>N14+O14</f>
        <v>6</v>
      </c>
      <c r="Q14" s="82">
        <f>IFERROR(P14/M14,"-")</f>
        <v>0.065934065934066</v>
      </c>
      <c r="R14" s="81">
        <v>2</v>
      </c>
      <c r="S14" s="81">
        <v>1</v>
      </c>
      <c r="T14" s="82">
        <f>IFERROR(S14/(O14+P14),"-")</f>
        <v>0.16666666666667</v>
      </c>
      <c r="U14" s="182">
        <f>IFERROR(J14/SUM(P14:P15),"-")</f>
        <v>5000</v>
      </c>
      <c r="V14" s="84">
        <v>2</v>
      </c>
      <c r="W14" s="82">
        <f>IF(P14=0,"-",V14/P14)</f>
        <v>0.33333333333333</v>
      </c>
      <c r="X14" s="186">
        <v>6000</v>
      </c>
      <c r="Y14" s="187">
        <f>IFERROR(X14/P14,"-")</f>
        <v>1000</v>
      </c>
      <c r="Z14" s="187">
        <f>IFERROR(X14/V14,"-")</f>
        <v>3000</v>
      </c>
      <c r="AA14" s="188">
        <f>SUM(X14:X15)-SUM(J14:J15)</f>
        <v>224000</v>
      </c>
      <c r="AB14" s="85">
        <f>SUM(X14:X15)/SUM(J14:J15)</f>
        <v>3.9866666666667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0.16666666666667</v>
      </c>
      <c r="AX14" s="106">
        <v>1</v>
      </c>
      <c r="AY14" s="108">
        <f>IFERROR(AX14/AV14,"-")</f>
        <v>1</v>
      </c>
      <c r="AZ14" s="109">
        <v>3000</v>
      </c>
      <c r="BA14" s="110">
        <f>IFERROR(AZ14/AV14,"-")</f>
        <v>3000</v>
      </c>
      <c r="BB14" s="111">
        <v>1</v>
      </c>
      <c r="BC14" s="111"/>
      <c r="BD14" s="111"/>
      <c r="BE14" s="112">
        <v>1</v>
      </c>
      <c r="BF14" s="113">
        <f>IF(P14=0,"",IF(BE14=0,"",(BE14/P14)))</f>
        <v>0.16666666666667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4</v>
      </c>
      <c r="BO14" s="120">
        <f>IF(P14=0,"",IF(BN14=0,"",(BN14/P14)))</f>
        <v>0.66666666666667</v>
      </c>
      <c r="BP14" s="121">
        <v>1</v>
      </c>
      <c r="BQ14" s="122">
        <f>IFERROR(BP14/BN14,"-")</f>
        <v>0.25</v>
      </c>
      <c r="BR14" s="123">
        <v>3000</v>
      </c>
      <c r="BS14" s="124">
        <f>IFERROR(BR14/BN14,"-")</f>
        <v>750</v>
      </c>
      <c r="BT14" s="125">
        <v>1</v>
      </c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6000</v>
      </c>
      <c r="CQ14" s="141">
        <v>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/>
      <c r="E15" s="203"/>
      <c r="F15" s="203" t="s">
        <v>68</v>
      </c>
      <c r="G15" s="203"/>
      <c r="H15" s="90"/>
      <c r="I15" s="90"/>
      <c r="J15" s="188"/>
      <c r="K15" s="81">
        <v>69</v>
      </c>
      <c r="L15" s="81">
        <v>53</v>
      </c>
      <c r="M15" s="81">
        <v>76</v>
      </c>
      <c r="N15" s="91">
        <v>9</v>
      </c>
      <c r="O15" s="92">
        <v>0</v>
      </c>
      <c r="P15" s="93">
        <f>N15+O15</f>
        <v>9</v>
      </c>
      <c r="Q15" s="82">
        <f>IFERROR(P15/M15,"-")</f>
        <v>0.11842105263158</v>
      </c>
      <c r="R15" s="81">
        <v>4</v>
      </c>
      <c r="S15" s="81">
        <v>3</v>
      </c>
      <c r="T15" s="82">
        <f>IFERROR(S15/(O15+P15),"-")</f>
        <v>0.33333333333333</v>
      </c>
      <c r="U15" s="182"/>
      <c r="V15" s="84">
        <v>5</v>
      </c>
      <c r="W15" s="82">
        <f>IF(P15=0,"-",V15/P15)</f>
        <v>0.55555555555556</v>
      </c>
      <c r="X15" s="186">
        <v>293000</v>
      </c>
      <c r="Y15" s="187">
        <f>IFERROR(X15/P15,"-")</f>
        <v>32555.555555556</v>
      </c>
      <c r="Z15" s="187">
        <f>IFERROR(X15/V15,"-")</f>
        <v>58600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0.11111111111111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3</v>
      </c>
      <c r="BO15" s="120">
        <f>IF(P15=0,"",IF(BN15=0,"",(BN15/P15)))</f>
        <v>0.33333333333333</v>
      </c>
      <c r="BP15" s="121">
        <v>1</v>
      </c>
      <c r="BQ15" s="122">
        <f>IFERROR(BP15/BN15,"-")</f>
        <v>0.33333333333333</v>
      </c>
      <c r="BR15" s="123">
        <v>69000</v>
      </c>
      <c r="BS15" s="124">
        <f>IFERROR(BR15/BN15,"-")</f>
        <v>23000</v>
      </c>
      <c r="BT15" s="125"/>
      <c r="BU15" s="125"/>
      <c r="BV15" s="125">
        <v>1</v>
      </c>
      <c r="BW15" s="126">
        <v>4</v>
      </c>
      <c r="BX15" s="127">
        <f>IF(P15=0,"",IF(BW15=0,"",(BW15/P15)))</f>
        <v>0.44444444444444</v>
      </c>
      <c r="BY15" s="128">
        <v>3</v>
      </c>
      <c r="BZ15" s="129">
        <f>IFERROR(BY15/BW15,"-")</f>
        <v>0.75</v>
      </c>
      <c r="CA15" s="130">
        <v>221000</v>
      </c>
      <c r="CB15" s="131">
        <f>IFERROR(CA15/BW15,"-")</f>
        <v>55250</v>
      </c>
      <c r="CC15" s="132"/>
      <c r="CD15" s="132"/>
      <c r="CE15" s="132">
        <v>3</v>
      </c>
      <c r="CF15" s="133">
        <v>1</v>
      </c>
      <c r="CG15" s="134">
        <f>IF(P15=0,"",IF(CF15=0,"",(CF15/P15)))</f>
        <v>0.11111111111111</v>
      </c>
      <c r="CH15" s="135">
        <v>1</v>
      </c>
      <c r="CI15" s="136">
        <f>IFERROR(CH15/CF15,"-")</f>
        <v>1</v>
      </c>
      <c r="CJ15" s="137">
        <v>3000</v>
      </c>
      <c r="CK15" s="138">
        <f>IFERROR(CJ15/CF15,"-")</f>
        <v>3000</v>
      </c>
      <c r="CL15" s="139">
        <v>1</v>
      </c>
      <c r="CM15" s="139"/>
      <c r="CN15" s="139"/>
      <c r="CO15" s="140">
        <v>5</v>
      </c>
      <c r="CP15" s="141">
        <v>293000</v>
      </c>
      <c r="CQ15" s="141">
        <v>105000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92"/>
      <c r="K16" s="34"/>
      <c r="L16" s="34"/>
      <c r="M16" s="31"/>
      <c r="N16" s="23"/>
      <c r="O16" s="23"/>
      <c r="P16" s="23"/>
      <c r="Q16" s="33"/>
      <c r="R16" s="32"/>
      <c r="S16" s="23"/>
      <c r="T16" s="32"/>
      <c r="U16" s="183"/>
      <c r="V16" s="25"/>
      <c r="W16" s="25"/>
      <c r="X16" s="189"/>
      <c r="Y16" s="189"/>
      <c r="Z16" s="189"/>
      <c r="AA16" s="189"/>
      <c r="AB16" s="33"/>
      <c r="AC16" s="59"/>
      <c r="AD16" s="63"/>
      <c r="AE16" s="64"/>
      <c r="AF16" s="63"/>
      <c r="AG16" s="67"/>
      <c r="AH16" s="68"/>
      <c r="AI16" s="69"/>
      <c r="AJ16" s="70"/>
      <c r="AK16" s="70"/>
      <c r="AL16" s="70"/>
      <c r="AM16" s="63"/>
      <c r="AN16" s="64"/>
      <c r="AO16" s="63"/>
      <c r="AP16" s="67"/>
      <c r="AQ16" s="68"/>
      <c r="AR16" s="69"/>
      <c r="AS16" s="70"/>
      <c r="AT16" s="70"/>
      <c r="AU16" s="70"/>
      <c r="AV16" s="63"/>
      <c r="AW16" s="64"/>
      <c r="AX16" s="63"/>
      <c r="AY16" s="67"/>
      <c r="AZ16" s="68"/>
      <c r="BA16" s="69"/>
      <c r="BB16" s="70"/>
      <c r="BC16" s="70"/>
      <c r="BD16" s="70"/>
      <c r="BE16" s="63"/>
      <c r="BF16" s="64"/>
      <c r="BG16" s="63"/>
      <c r="BH16" s="67"/>
      <c r="BI16" s="68"/>
      <c r="BJ16" s="69"/>
      <c r="BK16" s="70"/>
      <c r="BL16" s="70"/>
      <c r="BM16" s="70"/>
      <c r="BN16" s="65"/>
      <c r="BO16" s="66"/>
      <c r="BP16" s="63"/>
      <c r="BQ16" s="67"/>
      <c r="BR16" s="68"/>
      <c r="BS16" s="69"/>
      <c r="BT16" s="70"/>
      <c r="BU16" s="70"/>
      <c r="BV16" s="70"/>
      <c r="BW16" s="65"/>
      <c r="BX16" s="66"/>
      <c r="BY16" s="63"/>
      <c r="BZ16" s="67"/>
      <c r="CA16" s="68"/>
      <c r="CB16" s="69"/>
      <c r="CC16" s="70"/>
      <c r="CD16" s="70"/>
      <c r="CE16" s="70"/>
      <c r="CF16" s="65"/>
      <c r="CG16" s="66"/>
      <c r="CH16" s="63"/>
      <c r="CI16" s="67"/>
      <c r="CJ16" s="68"/>
      <c r="CK16" s="69"/>
      <c r="CL16" s="70"/>
      <c r="CM16" s="70"/>
      <c r="CN16" s="70"/>
      <c r="CO16" s="71"/>
      <c r="CP16" s="68"/>
      <c r="CQ16" s="68"/>
      <c r="CR16" s="68"/>
      <c r="CS16" s="72"/>
    </row>
    <row r="17" spans="1:98">
      <c r="A17" s="30"/>
      <c r="B17" s="37"/>
      <c r="C17" s="21"/>
      <c r="D17" s="21"/>
      <c r="E17" s="21"/>
      <c r="F17" s="22"/>
      <c r="G17" s="36"/>
      <c r="H17" s="36"/>
      <c r="I17" s="75"/>
      <c r="J17" s="193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61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19">
        <f>AB18</f>
        <v>2.2642857142857</v>
      </c>
      <c r="B18" s="39"/>
      <c r="C18" s="39"/>
      <c r="D18" s="39"/>
      <c r="E18" s="39"/>
      <c r="F18" s="39"/>
      <c r="G18" s="40" t="s">
        <v>91</v>
      </c>
      <c r="H18" s="40"/>
      <c r="I18" s="40"/>
      <c r="J18" s="190">
        <f>SUM(J6:J17)</f>
        <v>280000</v>
      </c>
      <c r="K18" s="41">
        <f>SUM(K6:K17)</f>
        <v>453</v>
      </c>
      <c r="L18" s="41">
        <f>SUM(L6:L17)</f>
        <v>211</v>
      </c>
      <c r="M18" s="41">
        <f>SUM(M6:M17)</f>
        <v>433</v>
      </c>
      <c r="N18" s="41">
        <f>SUM(N6:N17)</f>
        <v>66</v>
      </c>
      <c r="O18" s="41">
        <f>SUM(O6:O17)</f>
        <v>0</v>
      </c>
      <c r="P18" s="41">
        <f>SUM(P6:P17)</f>
        <v>66</v>
      </c>
      <c r="Q18" s="42">
        <f>IFERROR(P18/M18,"-")</f>
        <v>0.15242494226328</v>
      </c>
      <c r="R18" s="78">
        <f>SUM(R6:R17)</f>
        <v>22</v>
      </c>
      <c r="S18" s="78">
        <f>SUM(S6:S17)</f>
        <v>17</v>
      </c>
      <c r="T18" s="42">
        <f>IFERROR(R18/P18,"-")</f>
        <v>0.33333333333333</v>
      </c>
      <c r="U18" s="184">
        <f>IFERROR(J18/P18,"-")</f>
        <v>4242.4242424242</v>
      </c>
      <c r="V18" s="44">
        <f>SUM(V6:V17)</f>
        <v>26</v>
      </c>
      <c r="W18" s="42">
        <f>IFERROR(V18/P18,"-")</f>
        <v>0.39393939393939</v>
      </c>
      <c r="X18" s="190">
        <f>SUM(X6:X17)</f>
        <v>634000</v>
      </c>
      <c r="Y18" s="190">
        <f>IFERROR(X18/P18,"-")</f>
        <v>9606.0606060606</v>
      </c>
      <c r="Z18" s="190">
        <f>IFERROR(X18/V18,"-")</f>
        <v>24384.615384615</v>
      </c>
      <c r="AA18" s="190">
        <f>X18-J18</f>
        <v>354000</v>
      </c>
      <c r="AB18" s="47">
        <f>X18/J18</f>
        <v>2.2642857142857</v>
      </c>
      <c r="AC18" s="60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